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F6E51FAA-2A61-46E7-89E8-73A0C5D2DA3B}" xr6:coauthVersionLast="47" xr6:coauthVersionMax="47" xr10:uidLastSave="{00000000-0000-0000-0000-000000000000}"/>
  <bookViews>
    <workbookView xWindow="4935" yWindow="1620" windowWidth="21600" windowHeight="11385" xr2:uid="{A6D352AA-78C1-4611-BDE3-933543DDB4A8}"/>
  </bookViews>
  <sheets>
    <sheet name="MGN Liner Availability 12-18-25" sheetId="4" r:id="rId1"/>
  </sheets>
  <externalReferences>
    <externalReference r:id="rId2"/>
  </externalReferences>
  <definedNames>
    <definedName name="_xlnm._FilterDatabase" localSheetId="0" hidden="1">'MGN Liner Availability 12-18-25'!$A$9:$WWH$209</definedName>
    <definedName name="_xlnm.Print_Area" localSheetId="0">'MGN Liner Availability 12-18-25'!$A$1:$W$209</definedName>
    <definedName name="_xlnm.Print_Titles" localSheetId="0">'MGN Liner Availability 12-18-25'!$1:$9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7" i="4" l="1"/>
  <c r="R145" i="4"/>
  <c r="R138" i="4"/>
  <c r="R133" i="4"/>
  <c r="R132" i="4"/>
  <c r="R99" i="4"/>
  <c r="R96" i="4"/>
  <c r="R95" i="4"/>
  <c r="U92" i="4"/>
  <c r="R90" i="4"/>
  <c r="R65" i="4"/>
  <c r="R59" i="4"/>
  <c r="R51" i="4"/>
  <c r="T54" i="4"/>
  <c r="AC209" i="4"/>
  <c r="X209" i="4"/>
  <c r="AA209" i="4" s="1"/>
  <c r="G209" i="4"/>
  <c r="K208" i="4"/>
  <c r="AC208" i="4" s="1"/>
  <c r="G208" i="4"/>
  <c r="AC207" i="4"/>
  <c r="X207" i="4"/>
  <c r="AA207" i="4" s="1"/>
  <c r="G207" i="4"/>
  <c r="K206" i="4"/>
  <c r="AC206" i="4" s="1"/>
  <c r="G206" i="4"/>
  <c r="W205" i="4"/>
  <c r="V205" i="4"/>
  <c r="T205" i="4"/>
  <c r="S205" i="4"/>
  <c r="R205" i="4"/>
  <c r="Q205" i="4"/>
  <c r="P205" i="4"/>
  <c r="O205" i="4"/>
  <c r="N205" i="4"/>
  <c r="M205" i="4"/>
  <c r="K205" i="4"/>
  <c r="G205" i="4"/>
  <c r="K204" i="4"/>
  <c r="AC204" i="4" s="1"/>
  <c r="G204" i="4"/>
  <c r="K203" i="4"/>
  <c r="AC203" i="4" s="1"/>
  <c r="G203" i="4"/>
  <c r="K202" i="4"/>
  <c r="G202" i="4"/>
  <c r="K201" i="4"/>
  <c r="AC201" i="4" s="1"/>
  <c r="G201" i="4"/>
  <c r="K200" i="4"/>
  <c r="AC200" i="4" s="1"/>
  <c r="G200" i="4"/>
  <c r="K199" i="4"/>
  <c r="X199" i="4" s="1"/>
  <c r="AA199" i="4" s="1"/>
  <c r="G199" i="4"/>
  <c r="K198" i="4"/>
  <c r="X198" i="4" s="1"/>
  <c r="AA198" i="4" s="1"/>
  <c r="G198" i="4"/>
  <c r="K197" i="4"/>
  <c r="AC197" i="4" s="1"/>
  <c r="G197" i="4"/>
  <c r="K196" i="4"/>
  <c r="AC196" i="4" s="1"/>
  <c r="G196" i="4"/>
  <c r="K195" i="4"/>
  <c r="AC195" i="4" s="1"/>
  <c r="G195" i="4"/>
  <c r="K194" i="4"/>
  <c r="X194" i="4" s="1"/>
  <c r="AA194" i="4" s="1"/>
  <c r="G194" i="4"/>
  <c r="K193" i="4"/>
  <c r="AC193" i="4" s="1"/>
  <c r="G193" i="4"/>
  <c r="K192" i="4"/>
  <c r="X192" i="4" s="1"/>
  <c r="AA192" i="4" s="1"/>
  <c r="G192" i="4"/>
  <c r="K191" i="4"/>
  <c r="G191" i="4"/>
  <c r="AC190" i="4"/>
  <c r="X190" i="4"/>
  <c r="AA190" i="4" s="1"/>
  <c r="G190" i="4"/>
  <c r="K189" i="4"/>
  <c r="X189" i="4" s="1"/>
  <c r="AA189" i="4" s="1"/>
  <c r="G189" i="4"/>
  <c r="K188" i="4"/>
  <c r="AC188" i="4" s="1"/>
  <c r="G188" i="4"/>
  <c r="K187" i="4"/>
  <c r="AC187" i="4" s="1"/>
  <c r="G187" i="4"/>
  <c r="K186" i="4"/>
  <c r="AC186" i="4" s="1"/>
  <c r="G186" i="4"/>
  <c r="K185" i="4"/>
  <c r="AC185" i="4" s="1"/>
  <c r="G185" i="4"/>
  <c r="K184" i="4"/>
  <c r="X184" i="4" s="1"/>
  <c r="AA184" i="4" s="1"/>
  <c r="G184" i="4"/>
  <c r="K183" i="4"/>
  <c r="X183" i="4" s="1"/>
  <c r="AA183" i="4" s="1"/>
  <c r="G183" i="4"/>
  <c r="K182" i="4"/>
  <c r="G182" i="4"/>
  <c r="K181" i="4"/>
  <c r="X181" i="4" s="1"/>
  <c r="AA181" i="4" s="1"/>
  <c r="G181" i="4"/>
  <c r="K180" i="4"/>
  <c r="X180" i="4" s="1"/>
  <c r="AA180" i="4" s="1"/>
  <c r="G180" i="4"/>
  <c r="K179" i="4"/>
  <c r="AC179" i="4" s="1"/>
  <c r="G179" i="4"/>
  <c r="K178" i="4"/>
  <c r="AC178" i="4" s="1"/>
  <c r="G178" i="4"/>
  <c r="K177" i="4"/>
  <c r="X177" i="4" s="1"/>
  <c r="AA177" i="4" s="1"/>
  <c r="G177" i="4"/>
  <c r="K176" i="4"/>
  <c r="AC176" i="4" s="1"/>
  <c r="G176" i="4"/>
  <c r="K175" i="4"/>
  <c r="AC175" i="4" s="1"/>
  <c r="G175" i="4"/>
  <c r="K174" i="4"/>
  <c r="AC174" i="4" s="1"/>
  <c r="G174" i="4"/>
  <c r="K173" i="4"/>
  <c r="AC173" i="4" s="1"/>
  <c r="G173" i="4"/>
  <c r="K172" i="4"/>
  <c r="AC172" i="4" s="1"/>
  <c r="G172" i="4"/>
  <c r="K171" i="4"/>
  <c r="G171" i="4"/>
  <c r="K170" i="4"/>
  <c r="AC170" i="4" s="1"/>
  <c r="G170" i="4"/>
  <c r="AC169" i="4"/>
  <c r="X169" i="4"/>
  <c r="AA169" i="4" s="1"/>
  <c r="G169" i="4"/>
  <c r="V168" i="4"/>
  <c r="U168" i="4"/>
  <c r="T168" i="4"/>
  <c r="S168" i="4"/>
  <c r="R168" i="4"/>
  <c r="Q168" i="4"/>
  <c r="P168" i="4"/>
  <c r="O168" i="4"/>
  <c r="N168" i="4"/>
  <c r="M168" i="4"/>
  <c r="G168" i="4"/>
  <c r="AC167" i="4"/>
  <c r="X167" i="4"/>
  <c r="AA167" i="4" s="1"/>
  <c r="G167" i="4"/>
  <c r="W166" i="4"/>
  <c r="V166" i="4"/>
  <c r="U166" i="4"/>
  <c r="T166" i="4"/>
  <c r="S166" i="4"/>
  <c r="R166" i="4"/>
  <c r="Q166" i="4"/>
  <c r="P166" i="4"/>
  <c r="O166" i="4"/>
  <c r="N166" i="4"/>
  <c r="M166" i="4"/>
  <c r="G166" i="4"/>
  <c r="W165" i="4"/>
  <c r="V165" i="4"/>
  <c r="U165" i="4"/>
  <c r="T165" i="4"/>
  <c r="S165" i="4"/>
  <c r="R165" i="4"/>
  <c r="Q165" i="4"/>
  <c r="P165" i="4"/>
  <c r="O165" i="4"/>
  <c r="N165" i="4"/>
  <c r="M165" i="4"/>
  <c r="G165" i="4"/>
  <c r="W164" i="4"/>
  <c r="V164" i="4"/>
  <c r="U164" i="4"/>
  <c r="T164" i="4"/>
  <c r="S164" i="4"/>
  <c r="R164" i="4"/>
  <c r="Q164" i="4"/>
  <c r="P164" i="4"/>
  <c r="O164" i="4"/>
  <c r="N164" i="4"/>
  <c r="M164" i="4"/>
  <c r="G164" i="4"/>
  <c r="AC163" i="4"/>
  <c r="X163" i="4"/>
  <c r="AA163" i="4" s="1"/>
  <c r="G163" i="4"/>
  <c r="K162" i="4"/>
  <c r="AC162" i="4" s="1"/>
  <c r="G162" i="4"/>
  <c r="K161" i="4"/>
  <c r="AC161" i="4" s="1"/>
  <c r="G161" i="4"/>
  <c r="K160" i="4"/>
  <c r="X160" i="4" s="1"/>
  <c r="AA160" i="4" s="1"/>
  <c r="G160" i="4"/>
  <c r="K159" i="4"/>
  <c r="AC159" i="4" s="1"/>
  <c r="G159" i="4"/>
  <c r="K158" i="4"/>
  <c r="AC158" i="4" s="1"/>
  <c r="G158" i="4"/>
  <c r="K157" i="4"/>
  <c r="G157" i="4"/>
  <c r="K156" i="4"/>
  <c r="AC156" i="4" s="1"/>
  <c r="G156" i="4"/>
  <c r="K155" i="4"/>
  <c r="AC155" i="4" s="1"/>
  <c r="G155" i="4"/>
  <c r="K154" i="4"/>
  <c r="AC154" i="4" s="1"/>
  <c r="G154" i="4"/>
  <c r="K153" i="4"/>
  <c r="X153" i="4" s="1"/>
  <c r="AA153" i="4" s="1"/>
  <c r="G153" i="4"/>
  <c r="K152" i="4"/>
  <c r="AC152" i="4" s="1"/>
  <c r="G152" i="4"/>
  <c r="V151" i="4"/>
  <c r="U151" i="4"/>
  <c r="T151" i="4"/>
  <c r="S151" i="4"/>
  <c r="R151" i="4"/>
  <c r="P151" i="4"/>
  <c r="N151" i="4"/>
  <c r="M151" i="4"/>
  <c r="K151" i="4"/>
  <c r="G151" i="4"/>
  <c r="W150" i="4"/>
  <c r="V150" i="4"/>
  <c r="U150" i="4"/>
  <c r="T150" i="4"/>
  <c r="S150" i="4"/>
  <c r="R150" i="4"/>
  <c r="Q150" i="4"/>
  <c r="O150" i="4"/>
  <c r="N150" i="4"/>
  <c r="M150" i="4"/>
  <c r="K150" i="4"/>
  <c r="G150" i="4"/>
  <c r="V149" i="4"/>
  <c r="U149" i="4"/>
  <c r="T149" i="4"/>
  <c r="S149" i="4"/>
  <c r="R149" i="4"/>
  <c r="Q149" i="4"/>
  <c r="N149" i="4"/>
  <c r="M149" i="4"/>
  <c r="K149" i="4"/>
  <c r="G149" i="4"/>
  <c r="K148" i="4"/>
  <c r="AC148" i="4" s="1"/>
  <c r="G148" i="4"/>
  <c r="V147" i="4"/>
  <c r="T147" i="4"/>
  <c r="S147" i="4"/>
  <c r="Q147" i="4"/>
  <c r="O147" i="4"/>
  <c r="N147" i="4"/>
  <c r="M147" i="4"/>
  <c r="K147" i="4"/>
  <c r="G147" i="4"/>
  <c r="V146" i="4"/>
  <c r="U146" i="4"/>
  <c r="T146" i="4"/>
  <c r="S146" i="4"/>
  <c r="R146" i="4"/>
  <c r="Q146" i="4"/>
  <c r="O146" i="4"/>
  <c r="N146" i="4"/>
  <c r="M146" i="4"/>
  <c r="K146" i="4"/>
  <c r="G146" i="4"/>
  <c r="V145" i="4"/>
  <c r="T145" i="4"/>
  <c r="Q145" i="4"/>
  <c r="O145" i="4"/>
  <c r="N145" i="4"/>
  <c r="M145" i="4"/>
  <c r="K145" i="4"/>
  <c r="G145" i="4"/>
  <c r="W144" i="4"/>
  <c r="V144" i="4"/>
  <c r="U144" i="4"/>
  <c r="T144" i="4"/>
  <c r="S144" i="4"/>
  <c r="R144" i="4"/>
  <c r="Q144" i="4"/>
  <c r="P144" i="4"/>
  <c r="O144" i="4"/>
  <c r="N144" i="4"/>
  <c r="M144" i="4"/>
  <c r="K144" i="4"/>
  <c r="G144" i="4"/>
  <c r="W143" i="4"/>
  <c r="V143" i="4"/>
  <c r="U143" i="4"/>
  <c r="T143" i="4"/>
  <c r="S143" i="4"/>
  <c r="R143" i="4"/>
  <c r="Q143" i="4"/>
  <c r="N143" i="4"/>
  <c r="M143" i="4"/>
  <c r="K143" i="4"/>
  <c r="G143" i="4"/>
  <c r="V142" i="4"/>
  <c r="U142" i="4"/>
  <c r="T142" i="4"/>
  <c r="S142" i="4"/>
  <c r="R142" i="4"/>
  <c r="Q142" i="4"/>
  <c r="P142" i="4"/>
  <c r="O142" i="4"/>
  <c r="M142" i="4"/>
  <c r="K142" i="4"/>
  <c r="G142" i="4"/>
  <c r="W141" i="4"/>
  <c r="V141" i="4"/>
  <c r="U141" i="4"/>
  <c r="T141" i="4"/>
  <c r="S141" i="4"/>
  <c r="R141" i="4"/>
  <c r="P141" i="4"/>
  <c r="O141" i="4"/>
  <c r="N141" i="4"/>
  <c r="M141" i="4"/>
  <c r="K141" i="4"/>
  <c r="G141" i="4"/>
  <c r="V140" i="4"/>
  <c r="U140" i="4"/>
  <c r="T140" i="4"/>
  <c r="S140" i="4"/>
  <c r="Q140" i="4"/>
  <c r="P140" i="4"/>
  <c r="N140" i="4"/>
  <c r="M140" i="4"/>
  <c r="K140" i="4"/>
  <c r="G140" i="4"/>
  <c r="V139" i="4"/>
  <c r="U139" i="4"/>
  <c r="T139" i="4"/>
  <c r="Q139" i="4"/>
  <c r="P139" i="4"/>
  <c r="O139" i="4"/>
  <c r="N139" i="4"/>
  <c r="M139" i="4"/>
  <c r="K139" i="4"/>
  <c r="G139" i="4"/>
  <c r="W138" i="4"/>
  <c r="V138" i="4"/>
  <c r="U138" i="4"/>
  <c r="T138" i="4"/>
  <c r="S138" i="4"/>
  <c r="Q138" i="4"/>
  <c r="P138" i="4"/>
  <c r="O138" i="4"/>
  <c r="N138" i="4"/>
  <c r="M138" i="4"/>
  <c r="K138" i="4"/>
  <c r="G138" i="4"/>
  <c r="W137" i="4"/>
  <c r="V137" i="4"/>
  <c r="U137" i="4"/>
  <c r="T137" i="4"/>
  <c r="S137" i="4"/>
  <c r="R137" i="4"/>
  <c r="Q137" i="4"/>
  <c r="P137" i="4"/>
  <c r="O137" i="4"/>
  <c r="N137" i="4"/>
  <c r="M137" i="4"/>
  <c r="K137" i="4"/>
  <c r="G137" i="4"/>
  <c r="W136" i="4"/>
  <c r="V136" i="4"/>
  <c r="U136" i="4"/>
  <c r="T136" i="4"/>
  <c r="S136" i="4"/>
  <c r="Q136" i="4"/>
  <c r="P136" i="4"/>
  <c r="O136" i="4"/>
  <c r="N136" i="4"/>
  <c r="M136" i="4"/>
  <c r="K136" i="4"/>
  <c r="G136" i="4"/>
  <c r="V135" i="4"/>
  <c r="U135" i="4"/>
  <c r="T135" i="4"/>
  <c r="S135" i="4"/>
  <c r="R135" i="4"/>
  <c r="Q135" i="4"/>
  <c r="P135" i="4"/>
  <c r="O135" i="4"/>
  <c r="N135" i="4"/>
  <c r="M135" i="4"/>
  <c r="K135" i="4"/>
  <c r="G135" i="4"/>
  <c r="W134" i="4"/>
  <c r="V134" i="4"/>
  <c r="U134" i="4"/>
  <c r="T134" i="4"/>
  <c r="Q134" i="4"/>
  <c r="P134" i="4"/>
  <c r="M134" i="4"/>
  <c r="K134" i="4"/>
  <c r="G134" i="4"/>
  <c r="V133" i="4"/>
  <c r="U133" i="4"/>
  <c r="T133" i="4"/>
  <c r="Q133" i="4"/>
  <c r="O133" i="4"/>
  <c r="N133" i="4"/>
  <c r="M133" i="4"/>
  <c r="K133" i="4"/>
  <c r="G133" i="4"/>
  <c r="T132" i="4"/>
  <c r="N132" i="4"/>
  <c r="M132" i="4"/>
  <c r="K132" i="4"/>
  <c r="G132" i="4"/>
  <c r="V131" i="4"/>
  <c r="U131" i="4"/>
  <c r="T131" i="4"/>
  <c r="S131" i="4"/>
  <c r="R131" i="4"/>
  <c r="Q131" i="4"/>
  <c r="P131" i="4"/>
  <c r="M131" i="4"/>
  <c r="K131" i="4"/>
  <c r="G131" i="4"/>
  <c r="V130" i="4"/>
  <c r="U130" i="4"/>
  <c r="S130" i="4"/>
  <c r="Q130" i="4"/>
  <c r="N130" i="4"/>
  <c r="M130" i="4"/>
  <c r="K130" i="4"/>
  <c r="G130" i="4"/>
  <c r="V129" i="4"/>
  <c r="U129" i="4"/>
  <c r="T129" i="4"/>
  <c r="Q129" i="4"/>
  <c r="P129" i="4"/>
  <c r="N129" i="4"/>
  <c r="M129" i="4"/>
  <c r="K129" i="4"/>
  <c r="G129" i="4"/>
  <c r="V128" i="4"/>
  <c r="U128" i="4"/>
  <c r="T128" i="4"/>
  <c r="S128" i="4"/>
  <c r="R128" i="4"/>
  <c r="Q128" i="4"/>
  <c r="P128" i="4"/>
  <c r="O128" i="4"/>
  <c r="N128" i="4"/>
  <c r="M128" i="4"/>
  <c r="K128" i="4"/>
  <c r="G128" i="4"/>
  <c r="W127" i="4"/>
  <c r="V127" i="4"/>
  <c r="U127" i="4"/>
  <c r="T127" i="4"/>
  <c r="S127" i="4"/>
  <c r="R127" i="4"/>
  <c r="Q127" i="4"/>
  <c r="P127" i="4"/>
  <c r="N127" i="4"/>
  <c r="M127" i="4"/>
  <c r="K127" i="4"/>
  <c r="G127" i="4"/>
  <c r="K126" i="4"/>
  <c r="AC126" i="4" s="1"/>
  <c r="G126" i="4"/>
  <c r="K125" i="4"/>
  <c r="X125" i="4" s="1"/>
  <c r="AA125" i="4" s="1"/>
  <c r="G125" i="4"/>
  <c r="W124" i="4"/>
  <c r="V124" i="4"/>
  <c r="U124" i="4"/>
  <c r="T124" i="4"/>
  <c r="S124" i="4"/>
  <c r="R124" i="4"/>
  <c r="Q124" i="4"/>
  <c r="P124" i="4"/>
  <c r="O124" i="4"/>
  <c r="M124" i="4"/>
  <c r="K124" i="4"/>
  <c r="G124" i="4"/>
  <c r="K123" i="4"/>
  <c r="AC123" i="4" s="1"/>
  <c r="G123" i="4"/>
  <c r="V122" i="4"/>
  <c r="U122" i="4"/>
  <c r="T122" i="4"/>
  <c r="S122" i="4"/>
  <c r="R122" i="4"/>
  <c r="Q122" i="4"/>
  <c r="P122" i="4"/>
  <c r="O122" i="4"/>
  <c r="N122" i="4"/>
  <c r="M122" i="4"/>
  <c r="G122" i="4"/>
  <c r="K121" i="4"/>
  <c r="AC121" i="4" s="1"/>
  <c r="G121" i="4"/>
  <c r="K120" i="4"/>
  <c r="X120" i="4" s="1"/>
  <c r="AA120" i="4" s="1"/>
  <c r="G120" i="4"/>
  <c r="K119" i="4"/>
  <c r="X119" i="4" s="1"/>
  <c r="AA119" i="4" s="1"/>
  <c r="G119" i="4"/>
  <c r="K118" i="4"/>
  <c r="X118" i="4" s="1"/>
  <c r="AA118" i="4" s="1"/>
  <c r="G118" i="4"/>
  <c r="K117" i="4"/>
  <c r="AC117" i="4" s="1"/>
  <c r="G117" i="4"/>
  <c r="K116" i="4"/>
  <c r="AC116" i="4" s="1"/>
  <c r="G116" i="4"/>
  <c r="K115" i="4"/>
  <c r="X115" i="4" s="1"/>
  <c r="AA115" i="4" s="1"/>
  <c r="G115" i="4"/>
  <c r="K114" i="4"/>
  <c r="X114" i="4" s="1"/>
  <c r="AA114" i="4" s="1"/>
  <c r="G114" i="4"/>
  <c r="W113" i="4"/>
  <c r="V113" i="4"/>
  <c r="U113" i="4"/>
  <c r="T113" i="4"/>
  <c r="S113" i="4"/>
  <c r="R113" i="4"/>
  <c r="Q113" i="4"/>
  <c r="P113" i="4"/>
  <c r="O113" i="4"/>
  <c r="N113" i="4"/>
  <c r="M113" i="4"/>
  <c r="K113" i="4"/>
  <c r="G113" i="4"/>
  <c r="V112" i="4"/>
  <c r="N112" i="4"/>
  <c r="M112" i="4"/>
  <c r="K112" i="4"/>
  <c r="G112" i="4"/>
  <c r="V111" i="4"/>
  <c r="U111" i="4"/>
  <c r="T111" i="4"/>
  <c r="S111" i="4"/>
  <c r="R111" i="4"/>
  <c r="Q111" i="4"/>
  <c r="P111" i="4"/>
  <c r="O111" i="4"/>
  <c r="N111" i="4"/>
  <c r="M111" i="4"/>
  <c r="K111" i="4"/>
  <c r="G111" i="4"/>
  <c r="V110" i="4"/>
  <c r="U110" i="4"/>
  <c r="T110" i="4"/>
  <c r="S110" i="4"/>
  <c r="R110" i="4"/>
  <c r="P110" i="4"/>
  <c r="O110" i="4"/>
  <c r="N110" i="4"/>
  <c r="M110" i="4"/>
  <c r="K110" i="4"/>
  <c r="G110" i="4"/>
  <c r="W109" i="4"/>
  <c r="V109" i="4"/>
  <c r="U109" i="4"/>
  <c r="T109" i="4"/>
  <c r="S109" i="4"/>
  <c r="R109" i="4"/>
  <c r="Q109" i="4"/>
  <c r="P109" i="4"/>
  <c r="O109" i="4"/>
  <c r="N109" i="4"/>
  <c r="M109" i="4"/>
  <c r="K109" i="4"/>
  <c r="G109" i="4"/>
  <c r="W108" i="4"/>
  <c r="V108" i="4"/>
  <c r="U108" i="4"/>
  <c r="T108" i="4"/>
  <c r="S108" i="4"/>
  <c r="R108" i="4"/>
  <c r="Q108" i="4"/>
  <c r="P108" i="4"/>
  <c r="O108" i="4"/>
  <c r="N108" i="4"/>
  <c r="M108" i="4"/>
  <c r="K108" i="4"/>
  <c r="G108" i="4"/>
  <c r="W107" i="4"/>
  <c r="V107" i="4"/>
  <c r="U107" i="4"/>
  <c r="T107" i="4"/>
  <c r="S107" i="4"/>
  <c r="R107" i="4"/>
  <c r="Q107" i="4"/>
  <c r="P107" i="4"/>
  <c r="O107" i="4"/>
  <c r="N107" i="4"/>
  <c r="M107" i="4"/>
  <c r="K107" i="4"/>
  <c r="G107" i="4"/>
  <c r="W106" i="4"/>
  <c r="V106" i="4"/>
  <c r="U106" i="4"/>
  <c r="T106" i="4"/>
  <c r="S106" i="4"/>
  <c r="R106" i="4"/>
  <c r="Q106" i="4"/>
  <c r="P106" i="4"/>
  <c r="O106" i="4"/>
  <c r="N106" i="4"/>
  <c r="M106" i="4"/>
  <c r="K106" i="4"/>
  <c r="G106" i="4"/>
  <c r="W105" i="4"/>
  <c r="V105" i="4"/>
  <c r="U105" i="4"/>
  <c r="T105" i="4"/>
  <c r="S105" i="4"/>
  <c r="R105" i="4"/>
  <c r="Q105" i="4"/>
  <c r="P105" i="4"/>
  <c r="O105" i="4"/>
  <c r="N105" i="4"/>
  <c r="M105" i="4"/>
  <c r="K105" i="4"/>
  <c r="G105" i="4"/>
  <c r="K104" i="4"/>
  <c r="X104" i="4" s="1"/>
  <c r="AA104" i="4" s="1"/>
  <c r="G104" i="4"/>
  <c r="K103" i="4"/>
  <c r="AC103" i="4" s="1"/>
  <c r="G103" i="4"/>
  <c r="K102" i="4"/>
  <c r="AC102" i="4" s="1"/>
  <c r="G102" i="4"/>
  <c r="V101" i="4"/>
  <c r="U101" i="4"/>
  <c r="T101" i="4"/>
  <c r="S101" i="4"/>
  <c r="Q101" i="4"/>
  <c r="O101" i="4"/>
  <c r="N101" i="4"/>
  <c r="M101" i="4"/>
  <c r="K101" i="4"/>
  <c r="G101" i="4"/>
  <c r="W100" i="4"/>
  <c r="V100" i="4"/>
  <c r="U100" i="4"/>
  <c r="T100" i="4"/>
  <c r="S100" i="4"/>
  <c r="Q100" i="4"/>
  <c r="P100" i="4"/>
  <c r="O100" i="4"/>
  <c r="N100" i="4"/>
  <c r="M100" i="4"/>
  <c r="K100" i="4"/>
  <c r="G100" i="4"/>
  <c r="V99" i="4"/>
  <c r="U99" i="4"/>
  <c r="T99" i="4"/>
  <c r="S99" i="4"/>
  <c r="P99" i="4"/>
  <c r="O99" i="4"/>
  <c r="N99" i="4"/>
  <c r="M99" i="4"/>
  <c r="K99" i="4"/>
  <c r="G99" i="4"/>
  <c r="V98" i="4"/>
  <c r="U98" i="4"/>
  <c r="T98" i="4"/>
  <c r="S98" i="4"/>
  <c r="Q98" i="4"/>
  <c r="N98" i="4"/>
  <c r="M98" i="4"/>
  <c r="K98" i="4"/>
  <c r="G98" i="4"/>
  <c r="V97" i="4"/>
  <c r="U97" i="4"/>
  <c r="T97" i="4"/>
  <c r="Q97" i="4"/>
  <c r="P97" i="4"/>
  <c r="O97" i="4"/>
  <c r="N97" i="4"/>
  <c r="M97" i="4"/>
  <c r="K97" i="4"/>
  <c r="G97" i="4"/>
  <c r="V96" i="4"/>
  <c r="U96" i="4"/>
  <c r="T96" i="4"/>
  <c r="S96" i="4"/>
  <c r="G96" i="4"/>
  <c r="V95" i="4"/>
  <c r="U95" i="4"/>
  <c r="T95" i="4"/>
  <c r="S95" i="4"/>
  <c r="Q95" i="4"/>
  <c r="P95" i="4"/>
  <c r="O95" i="4"/>
  <c r="N95" i="4"/>
  <c r="M95" i="4"/>
  <c r="K95" i="4"/>
  <c r="G95" i="4"/>
  <c r="W94" i="4"/>
  <c r="V94" i="4"/>
  <c r="U94" i="4"/>
  <c r="T94" i="4"/>
  <c r="S94" i="4"/>
  <c r="R94" i="4"/>
  <c r="Q94" i="4"/>
  <c r="P94" i="4"/>
  <c r="O94" i="4"/>
  <c r="N94" i="4"/>
  <c r="M94" i="4"/>
  <c r="K94" i="4"/>
  <c r="G94" i="4"/>
  <c r="W93" i="4"/>
  <c r="V93" i="4"/>
  <c r="U93" i="4"/>
  <c r="T93" i="4"/>
  <c r="S93" i="4"/>
  <c r="R93" i="4"/>
  <c r="Q93" i="4"/>
  <c r="P93" i="4"/>
  <c r="M93" i="4"/>
  <c r="K93" i="4"/>
  <c r="G93" i="4"/>
  <c r="V92" i="4"/>
  <c r="T92" i="4"/>
  <c r="S92" i="4"/>
  <c r="Q92" i="4"/>
  <c r="P92" i="4"/>
  <c r="O92" i="4"/>
  <c r="N92" i="4"/>
  <c r="M92" i="4"/>
  <c r="K92" i="4"/>
  <c r="G92" i="4"/>
  <c r="W91" i="4"/>
  <c r="V91" i="4"/>
  <c r="U91" i="4"/>
  <c r="T91" i="4"/>
  <c r="S91" i="4"/>
  <c r="R91" i="4"/>
  <c r="Q91" i="4"/>
  <c r="P91" i="4"/>
  <c r="O91" i="4"/>
  <c r="N91" i="4"/>
  <c r="M91" i="4"/>
  <c r="K91" i="4"/>
  <c r="G91" i="4"/>
  <c r="W90" i="4"/>
  <c r="V90" i="4"/>
  <c r="U90" i="4"/>
  <c r="T90" i="4"/>
  <c r="S90" i="4"/>
  <c r="O90" i="4"/>
  <c r="N90" i="4"/>
  <c r="M90" i="4"/>
  <c r="K90" i="4"/>
  <c r="G90" i="4"/>
  <c r="W89" i="4"/>
  <c r="V89" i="4"/>
  <c r="U89" i="4"/>
  <c r="T89" i="4"/>
  <c r="S89" i="4"/>
  <c r="Q89" i="4"/>
  <c r="P89" i="4"/>
  <c r="N89" i="4"/>
  <c r="M89" i="4"/>
  <c r="K89" i="4"/>
  <c r="G89" i="4"/>
  <c r="V88" i="4"/>
  <c r="U88" i="4"/>
  <c r="T88" i="4"/>
  <c r="S88" i="4"/>
  <c r="Q88" i="4"/>
  <c r="P88" i="4"/>
  <c r="N88" i="4"/>
  <c r="M88" i="4"/>
  <c r="K88" i="4"/>
  <c r="G88" i="4"/>
  <c r="W87" i="4"/>
  <c r="V87" i="4"/>
  <c r="U87" i="4"/>
  <c r="T87" i="4"/>
  <c r="S87" i="4"/>
  <c r="R87" i="4"/>
  <c r="Q87" i="4"/>
  <c r="P87" i="4"/>
  <c r="O87" i="4"/>
  <c r="N87" i="4"/>
  <c r="M87" i="4"/>
  <c r="K87" i="4"/>
  <c r="G87" i="4"/>
  <c r="W86" i="4"/>
  <c r="V86" i="4"/>
  <c r="U86" i="4"/>
  <c r="T86" i="4"/>
  <c r="R86" i="4"/>
  <c r="Q86" i="4"/>
  <c r="P86" i="4"/>
  <c r="O86" i="4"/>
  <c r="N86" i="4"/>
  <c r="M86" i="4"/>
  <c r="K86" i="4"/>
  <c r="G86" i="4"/>
  <c r="W85" i="4"/>
  <c r="V85" i="4"/>
  <c r="U85" i="4"/>
  <c r="T85" i="4"/>
  <c r="S85" i="4"/>
  <c r="R85" i="4"/>
  <c r="Q85" i="4"/>
  <c r="P85" i="4"/>
  <c r="O85" i="4"/>
  <c r="N85" i="4"/>
  <c r="M85" i="4"/>
  <c r="K85" i="4"/>
  <c r="G85" i="4"/>
  <c r="V84" i="4"/>
  <c r="U84" i="4"/>
  <c r="T84" i="4"/>
  <c r="S84" i="4"/>
  <c r="R84" i="4"/>
  <c r="Q84" i="4"/>
  <c r="P84" i="4"/>
  <c r="O84" i="4"/>
  <c r="N84" i="4"/>
  <c r="M84" i="4"/>
  <c r="K84" i="4"/>
  <c r="G84" i="4"/>
  <c r="W83" i="4"/>
  <c r="V83" i="4"/>
  <c r="U83" i="4"/>
  <c r="T83" i="4"/>
  <c r="S83" i="4"/>
  <c r="R83" i="4"/>
  <c r="Q83" i="4"/>
  <c r="P83" i="4"/>
  <c r="O83" i="4"/>
  <c r="N83" i="4"/>
  <c r="M83" i="4"/>
  <c r="K83" i="4"/>
  <c r="G83" i="4"/>
  <c r="W82" i="4"/>
  <c r="V82" i="4"/>
  <c r="U82" i="4"/>
  <c r="T82" i="4"/>
  <c r="S82" i="4"/>
  <c r="R82" i="4"/>
  <c r="Q82" i="4"/>
  <c r="P82" i="4"/>
  <c r="O82" i="4"/>
  <c r="N82" i="4"/>
  <c r="M82" i="4"/>
  <c r="K82" i="4"/>
  <c r="G82" i="4"/>
  <c r="W81" i="4"/>
  <c r="V81" i="4"/>
  <c r="U81" i="4"/>
  <c r="T81" i="4"/>
  <c r="S81" i="4"/>
  <c r="R81" i="4"/>
  <c r="Q81" i="4"/>
  <c r="P81" i="4"/>
  <c r="O81" i="4"/>
  <c r="N81" i="4"/>
  <c r="M81" i="4"/>
  <c r="K81" i="4"/>
  <c r="G81" i="4"/>
  <c r="V80" i="4"/>
  <c r="U80" i="4"/>
  <c r="T80" i="4"/>
  <c r="S80" i="4"/>
  <c r="O80" i="4"/>
  <c r="N80" i="4"/>
  <c r="M80" i="4"/>
  <c r="K80" i="4"/>
  <c r="G80" i="4"/>
  <c r="K79" i="4"/>
  <c r="X79" i="4" s="1"/>
  <c r="AA79" i="4" s="1"/>
  <c r="G79" i="4"/>
  <c r="W78" i="4"/>
  <c r="V78" i="4"/>
  <c r="U78" i="4"/>
  <c r="T78" i="4"/>
  <c r="S78" i="4"/>
  <c r="R78" i="4"/>
  <c r="Q78" i="4"/>
  <c r="P78" i="4"/>
  <c r="O78" i="4"/>
  <c r="N78" i="4"/>
  <c r="M78" i="4"/>
  <c r="K78" i="4"/>
  <c r="G78" i="4"/>
  <c r="W77" i="4"/>
  <c r="V77" i="4"/>
  <c r="U77" i="4"/>
  <c r="T77" i="4"/>
  <c r="S77" i="4"/>
  <c r="R77" i="4"/>
  <c r="Q77" i="4"/>
  <c r="P77" i="4"/>
  <c r="O77" i="4"/>
  <c r="N77" i="4"/>
  <c r="M77" i="4"/>
  <c r="K77" i="4"/>
  <c r="G77" i="4"/>
  <c r="W76" i="4"/>
  <c r="V76" i="4"/>
  <c r="U76" i="4"/>
  <c r="T76" i="4"/>
  <c r="S76" i="4"/>
  <c r="R76" i="4"/>
  <c r="Q76" i="4"/>
  <c r="P76" i="4"/>
  <c r="O76" i="4"/>
  <c r="N76" i="4"/>
  <c r="M76" i="4"/>
  <c r="K76" i="4"/>
  <c r="G76" i="4"/>
  <c r="W75" i="4"/>
  <c r="V75" i="4"/>
  <c r="U75" i="4"/>
  <c r="T75" i="4"/>
  <c r="S75" i="4"/>
  <c r="R75" i="4"/>
  <c r="Q75" i="4"/>
  <c r="P75" i="4"/>
  <c r="O75" i="4"/>
  <c r="M75" i="4"/>
  <c r="K75" i="4"/>
  <c r="G75" i="4"/>
  <c r="W74" i="4"/>
  <c r="V74" i="4"/>
  <c r="U74" i="4"/>
  <c r="T74" i="4"/>
  <c r="S74" i="4"/>
  <c r="R74" i="4"/>
  <c r="Q74" i="4"/>
  <c r="P74" i="4"/>
  <c r="O74" i="4"/>
  <c r="N74" i="4"/>
  <c r="M74" i="4"/>
  <c r="K74" i="4"/>
  <c r="G74" i="4"/>
  <c r="W73" i="4"/>
  <c r="V73" i="4"/>
  <c r="U73" i="4"/>
  <c r="T73" i="4"/>
  <c r="S73" i="4"/>
  <c r="R73" i="4"/>
  <c r="Q73" i="4"/>
  <c r="P73" i="4"/>
  <c r="O73" i="4"/>
  <c r="N73" i="4"/>
  <c r="M73" i="4"/>
  <c r="K73" i="4"/>
  <c r="G73" i="4"/>
  <c r="W72" i="4"/>
  <c r="V72" i="4"/>
  <c r="U72" i="4"/>
  <c r="T72" i="4"/>
  <c r="S72" i="4"/>
  <c r="R72" i="4"/>
  <c r="Q72" i="4"/>
  <c r="P72" i="4"/>
  <c r="O72" i="4"/>
  <c r="N72" i="4"/>
  <c r="M72" i="4"/>
  <c r="K72" i="4"/>
  <c r="G72" i="4"/>
  <c r="W71" i="4"/>
  <c r="V71" i="4"/>
  <c r="U71" i="4"/>
  <c r="T71" i="4"/>
  <c r="Q71" i="4"/>
  <c r="O71" i="4"/>
  <c r="N71" i="4"/>
  <c r="M71" i="4"/>
  <c r="K71" i="4"/>
  <c r="G71" i="4"/>
  <c r="K70" i="4"/>
  <c r="AC70" i="4" s="1"/>
  <c r="G70" i="4"/>
  <c r="W69" i="4"/>
  <c r="V69" i="4"/>
  <c r="U69" i="4"/>
  <c r="T69" i="4"/>
  <c r="S69" i="4"/>
  <c r="R69" i="4"/>
  <c r="Q69" i="4"/>
  <c r="P69" i="4"/>
  <c r="O69" i="4"/>
  <c r="N69" i="4"/>
  <c r="M69" i="4"/>
  <c r="K69" i="4"/>
  <c r="G69" i="4"/>
  <c r="K68" i="4"/>
  <c r="AC68" i="4" s="1"/>
  <c r="G68" i="4"/>
  <c r="W67" i="4"/>
  <c r="V67" i="4"/>
  <c r="U67" i="4"/>
  <c r="T67" i="4"/>
  <c r="S67" i="4"/>
  <c r="R67" i="4"/>
  <c r="Q67" i="4"/>
  <c r="O67" i="4"/>
  <c r="N67" i="4"/>
  <c r="M67" i="4"/>
  <c r="K67" i="4"/>
  <c r="G67" i="4"/>
  <c r="W66" i="4"/>
  <c r="V66" i="4"/>
  <c r="U66" i="4"/>
  <c r="T66" i="4"/>
  <c r="S66" i="4"/>
  <c r="R66" i="4"/>
  <c r="Q66" i="4"/>
  <c r="O66" i="4"/>
  <c r="N66" i="4"/>
  <c r="M66" i="4"/>
  <c r="K66" i="4"/>
  <c r="G66" i="4"/>
  <c r="W65" i="4"/>
  <c r="V65" i="4"/>
  <c r="U65" i="4"/>
  <c r="T65" i="4"/>
  <c r="S65" i="4"/>
  <c r="Q65" i="4"/>
  <c r="P65" i="4"/>
  <c r="O65" i="4"/>
  <c r="N65" i="4"/>
  <c r="M65" i="4"/>
  <c r="K65" i="4"/>
  <c r="G65" i="4"/>
  <c r="W64" i="4"/>
  <c r="V64" i="4"/>
  <c r="U64" i="4"/>
  <c r="T64" i="4"/>
  <c r="S64" i="4"/>
  <c r="R64" i="4"/>
  <c r="Q64" i="4"/>
  <c r="P64" i="4"/>
  <c r="O64" i="4"/>
  <c r="N64" i="4"/>
  <c r="M64" i="4"/>
  <c r="K64" i="4"/>
  <c r="G64" i="4"/>
  <c r="U63" i="4"/>
  <c r="T63" i="4"/>
  <c r="S63" i="4"/>
  <c r="R63" i="4"/>
  <c r="Q63" i="4"/>
  <c r="O63" i="4"/>
  <c r="N63" i="4"/>
  <c r="M63" i="4"/>
  <c r="K63" i="4"/>
  <c r="G63" i="4"/>
  <c r="V62" i="4"/>
  <c r="U62" i="4"/>
  <c r="T62" i="4"/>
  <c r="R62" i="4"/>
  <c r="P62" i="4"/>
  <c r="O62" i="4"/>
  <c r="M62" i="4"/>
  <c r="K62" i="4"/>
  <c r="G62" i="4"/>
  <c r="K61" i="4"/>
  <c r="AC61" i="4" s="1"/>
  <c r="G61" i="4"/>
  <c r="V60" i="4"/>
  <c r="U60" i="4"/>
  <c r="T60" i="4"/>
  <c r="R60" i="4"/>
  <c r="Q60" i="4"/>
  <c r="P60" i="4"/>
  <c r="O60" i="4"/>
  <c r="N60" i="4"/>
  <c r="M60" i="4"/>
  <c r="K60" i="4"/>
  <c r="G60" i="4"/>
  <c r="O59" i="4"/>
  <c r="N59" i="4"/>
  <c r="M59" i="4"/>
  <c r="G59" i="4"/>
  <c r="N58" i="4"/>
  <c r="M58" i="4"/>
  <c r="K58" i="4"/>
  <c r="G58" i="4"/>
  <c r="K57" i="4"/>
  <c r="AC57" i="4" s="1"/>
  <c r="G57" i="4"/>
  <c r="W56" i="4"/>
  <c r="V56" i="4"/>
  <c r="U56" i="4"/>
  <c r="T56" i="4"/>
  <c r="S56" i="4"/>
  <c r="R56" i="4"/>
  <c r="Q56" i="4"/>
  <c r="P56" i="4"/>
  <c r="O56" i="4"/>
  <c r="N56" i="4"/>
  <c r="M56" i="4"/>
  <c r="K56" i="4"/>
  <c r="G56" i="4"/>
  <c r="W55" i="4"/>
  <c r="V55" i="4"/>
  <c r="U55" i="4"/>
  <c r="T55" i="4"/>
  <c r="O55" i="4"/>
  <c r="N55" i="4"/>
  <c r="M55" i="4"/>
  <c r="K55" i="4"/>
  <c r="G55" i="4"/>
  <c r="W54" i="4"/>
  <c r="V54" i="4"/>
  <c r="U54" i="4"/>
  <c r="S54" i="4"/>
  <c r="R54" i="4"/>
  <c r="Q54" i="4"/>
  <c r="P54" i="4"/>
  <c r="N54" i="4"/>
  <c r="M54" i="4"/>
  <c r="K54" i="4"/>
  <c r="G54" i="4"/>
  <c r="W53" i="4"/>
  <c r="V53" i="4"/>
  <c r="U53" i="4"/>
  <c r="T53" i="4"/>
  <c r="S53" i="4"/>
  <c r="R53" i="4"/>
  <c r="Q53" i="4"/>
  <c r="P53" i="4"/>
  <c r="O53" i="4"/>
  <c r="N53" i="4"/>
  <c r="M53" i="4"/>
  <c r="K53" i="4"/>
  <c r="G53" i="4"/>
  <c r="W52" i="4"/>
  <c r="V52" i="4"/>
  <c r="U52" i="4"/>
  <c r="T52" i="4"/>
  <c r="S52" i="4"/>
  <c r="R52" i="4"/>
  <c r="Q52" i="4"/>
  <c r="O52" i="4"/>
  <c r="N52" i="4"/>
  <c r="M52" i="4"/>
  <c r="K52" i="4"/>
  <c r="G52" i="4"/>
  <c r="S51" i="4"/>
  <c r="Q51" i="4"/>
  <c r="P51" i="4"/>
  <c r="N51" i="4"/>
  <c r="M51" i="4"/>
  <c r="K51" i="4"/>
  <c r="G51" i="4"/>
  <c r="K50" i="4"/>
  <c r="AC50" i="4" s="1"/>
  <c r="G50" i="4"/>
  <c r="K49" i="4"/>
  <c r="AC49" i="4" s="1"/>
  <c r="G49" i="4"/>
  <c r="K48" i="4"/>
  <c r="AC48" i="4" s="1"/>
  <c r="G48" i="4"/>
  <c r="K47" i="4"/>
  <c r="AC47" i="4" s="1"/>
  <c r="G47" i="4"/>
  <c r="AC46" i="4"/>
  <c r="X46" i="4"/>
  <c r="AA46" i="4" s="1"/>
  <c r="G46" i="4"/>
  <c r="K45" i="4"/>
  <c r="AC45" i="4" s="1"/>
  <c r="G45" i="4"/>
  <c r="K44" i="4"/>
  <c r="AC44" i="4" s="1"/>
  <c r="G44" i="4"/>
  <c r="K43" i="4"/>
  <c r="X43" i="4" s="1"/>
  <c r="AA43" i="4" s="1"/>
  <c r="G43" i="4"/>
  <c r="K42" i="4"/>
  <c r="X42" i="4" s="1"/>
  <c r="AA42" i="4" s="1"/>
  <c r="G42" i="4"/>
  <c r="K41" i="4"/>
  <c r="AC41" i="4" s="1"/>
  <c r="G41" i="4"/>
  <c r="K40" i="4"/>
  <c r="X40" i="4" s="1"/>
  <c r="AA40" i="4" s="1"/>
  <c r="G40" i="4"/>
  <c r="K39" i="4"/>
  <c r="AC39" i="4" s="1"/>
  <c r="G39" i="4"/>
  <c r="AC38" i="4"/>
  <c r="X38" i="4"/>
  <c r="AA38" i="4" s="1"/>
  <c r="G38" i="4"/>
  <c r="K37" i="4"/>
  <c r="AC37" i="4" s="1"/>
  <c r="G37" i="4"/>
  <c r="K36" i="4"/>
  <c r="X36" i="4" s="1"/>
  <c r="AA36" i="4" s="1"/>
  <c r="G36" i="4"/>
  <c r="AC35" i="4"/>
  <c r="X35" i="4"/>
  <c r="AA35" i="4" s="1"/>
  <c r="G35" i="4"/>
  <c r="K34" i="4"/>
  <c r="X34" i="4" s="1"/>
  <c r="AA34" i="4" s="1"/>
  <c r="G34" i="4"/>
  <c r="K33" i="4"/>
  <c r="X33" i="4" s="1"/>
  <c r="AA33" i="4" s="1"/>
  <c r="G33" i="4"/>
  <c r="K32" i="4"/>
  <c r="G32" i="4"/>
  <c r="K31" i="4"/>
  <c r="AC31" i="4" s="1"/>
  <c r="G31" i="4"/>
  <c r="K30" i="4"/>
  <c r="X30" i="4" s="1"/>
  <c r="AA30" i="4" s="1"/>
  <c r="G30" i="4"/>
  <c r="K29" i="4"/>
  <c r="AC29" i="4" s="1"/>
  <c r="G29" i="4"/>
  <c r="K28" i="4"/>
  <c r="AC28" i="4" s="1"/>
  <c r="G28" i="4"/>
  <c r="K27" i="4"/>
  <c r="AC27" i="4" s="1"/>
  <c r="G27" i="4"/>
  <c r="K26" i="4"/>
  <c r="AC26" i="4" s="1"/>
  <c r="G26" i="4"/>
  <c r="K25" i="4"/>
  <c r="AC25" i="4" s="1"/>
  <c r="G25" i="4"/>
  <c r="W24" i="4"/>
  <c r="V24" i="4"/>
  <c r="U24" i="4"/>
  <c r="T24" i="4"/>
  <c r="S24" i="4"/>
  <c r="R24" i="4"/>
  <c r="Q24" i="4"/>
  <c r="P24" i="4"/>
  <c r="O24" i="4"/>
  <c r="N24" i="4"/>
  <c r="M24" i="4"/>
  <c r="K24" i="4"/>
  <c r="G24" i="4"/>
  <c r="K23" i="4"/>
  <c r="X23" i="4" s="1"/>
  <c r="AA23" i="4" s="1"/>
  <c r="G23" i="4"/>
  <c r="W22" i="4"/>
  <c r="V22" i="4"/>
  <c r="U22" i="4"/>
  <c r="T22" i="4"/>
  <c r="S22" i="4"/>
  <c r="Q22" i="4"/>
  <c r="P22" i="4"/>
  <c r="O22" i="4"/>
  <c r="N22" i="4"/>
  <c r="M22" i="4"/>
  <c r="K22" i="4"/>
  <c r="G22" i="4"/>
  <c r="K21" i="4"/>
  <c r="AC21" i="4" s="1"/>
  <c r="G21" i="4"/>
  <c r="K20" i="4"/>
  <c r="AC20" i="4" s="1"/>
  <c r="G20" i="4"/>
  <c r="W19" i="4"/>
  <c r="V19" i="4"/>
  <c r="U19" i="4"/>
  <c r="T19" i="4"/>
  <c r="S19" i="4"/>
  <c r="R19" i="4"/>
  <c r="Q19" i="4"/>
  <c r="P19" i="4"/>
  <c r="O19" i="4"/>
  <c r="N19" i="4"/>
  <c r="M19" i="4"/>
  <c r="K19" i="4"/>
  <c r="G19" i="4"/>
  <c r="W18" i="4"/>
  <c r="V18" i="4"/>
  <c r="U18" i="4"/>
  <c r="T18" i="4"/>
  <c r="S18" i="4"/>
  <c r="R18" i="4"/>
  <c r="Q18" i="4"/>
  <c r="P18" i="4"/>
  <c r="O18" i="4"/>
  <c r="N18" i="4"/>
  <c r="M18" i="4"/>
  <c r="K18" i="4"/>
  <c r="G18" i="4"/>
  <c r="W17" i="4"/>
  <c r="V17" i="4"/>
  <c r="U17" i="4"/>
  <c r="T17" i="4"/>
  <c r="S17" i="4"/>
  <c r="Q17" i="4"/>
  <c r="P17" i="4"/>
  <c r="O17" i="4"/>
  <c r="N17" i="4"/>
  <c r="M17" i="4"/>
  <c r="K17" i="4"/>
  <c r="G17" i="4"/>
  <c r="K16" i="4"/>
  <c r="AC16" i="4" s="1"/>
  <c r="G16" i="4"/>
  <c r="K15" i="4"/>
  <c r="AC15" i="4" s="1"/>
  <c r="G15" i="4"/>
  <c r="K14" i="4"/>
  <c r="X14" i="4" s="1"/>
  <c r="AA14" i="4" s="1"/>
  <c r="G14" i="4"/>
  <c r="K13" i="4"/>
  <c r="X13" i="4" s="1"/>
  <c r="AA13" i="4" s="1"/>
  <c r="G13" i="4"/>
  <c r="W12" i="4"/>
  <c r="V12" i="4"/>
  <c r="U12" i="4"/>
  <c r="T12" i="4"/>
  <c r="S12" i="4"/>
  <c r="R12" i="4"/>
  <c r="P12" i="4"/>
  <c r="O12" i="4"/>
  <c r="N12" i="4"/>
  <c r="M12" i="4"/>
  <c r="K12" i="4"/>
  <c r="G12" i="4"/>
  <c r="W11" i="4"/>
  <c r="V11" i="4"/>
  <c r="U11" i="4"/>
  <c r="T11" i="4"/>
  <c r="S11" i="4"/>
  <c r="R11" i="4"/>
  <c r="P11" i="4"/>
  <c r="O11" i="4"/>
  <c r="N11" i="4"/>
  <c r="M11" i="4"/>
  <c r="K11" i="4"/>
  <c r="G11" i="4"/>
  <c r="K10" i="4"/>
  <c r="AC10" i="4" s="1"/>
  <c r="G10" i="4"/>
  <c r="X87" i="4" l="1"/>
  <c r="AA87" i="4" s="1"/>
  <c r="AC141" i="4"/>
  <c r="AC99" i="4"/>
  <c r="X83" i="4"/>
  <c r="AA83" i="4" s="1"/>
  <c r="X161" i="4"/>
  <c r="AA161" i="4" s="1"/>
  <c r="AC199" i="4"/>
  <c r="X10" i="4"/>
  <c r="AA10" i="4" s="1"/>
  <c r="X102" i="4"/>
  <c r="AA102" i="4" s="1"/>
  <c r="X176" i="4"/>
  <c r="AA176" i="4" s="1"/>
  <c r="AC78" i="4"/>
  <c r="AC13" i="4"/>
  <c r="X175" i="4"/>
  <c r="AA175" i="4" s="1"/>
  <c r="AC120" i="4"/>
  <c r="AC98" i="4"/>
  <c r="AC129" i="4"/>
  <c r="X197" i="4"/>
  <c r="AA197" i="4" s="1"/>
  <c r="X178" i="4"/>
  <c r="AA178" i="4" s="1"/>
  <c r="X141" i="4"/>
  <c r="AA141" i="4" s="1"/>
  <c r="AC87" i="4"/>
  <c r="AC34" i="4"/>
  <c r="AC115" i="4"/>
  <c r="X130" i="4"/>
  <c r="AA130" i="4" s="1"/>
  <c r="AC94" i="4"/>
  <c r="X20" i="4"/>
  <c r="AA20" i="4" s="1"/>
  <c r="AC96" i="4"/>
  <c r="X152" i="4"/>
  <c r="AA152" i="4" s="1"/>
  <c r="X123" i="4"/>
  <c r="AA123" i="4" s="1"/>
  <c r="X25" i="4"/>
  <c r="AA25" i="4" s="1"/>
  <c r="AC104" i="4"/>
  <c r="AC111" i="4"/>
  <c r="AC119" i="4"/>
  <c r="X193" i="4"/>
  <c r="AA193" i="4" s="1"/>
  <c r="X41" i="4"/>
  <c r="AA41" i="4" s="1"/>
  <c r="X48" i="4"/>
  <c r="AA48" i="4" s="1"/>
  <c r="AC108" i="4"/>
  <c r="AC153" i="4"/>
  <c r="X162" i="4"/>
  <c r="AA162" i="4" s="1"/>
  <c r="AC91" i="4"/>
  <c r="X26" i="4"/>
  <c r="AA26" i="4" s="1"/>
  <c r="X70" i="4"/>
  <c r="AA70" i="4" s="1"/>
  <c r="AC77" i="4"/>
  <c r="AC74" i="4"/>
  <c r="X111" i="4"/>
  <c r="AA111" i="4" s="1"/>
  <c r="X127" i="4"/>
  <c r="AA127" i="4" s="1"/>
  <c r="AC177" i="4"/>
  <c r="X68" i="4"/>
  <c r="AA68" i="4" s="1"/>
  <c r="X27" i="4"/>
  <c r="AA27" i="4" s="1"/>
  <c r="AC79" i="4"/>
  <c r="X188" i="4"/>
  <c r="AA188" i="4" s="1"/>
  <c r="AC43" i="4"/>
  <c r="X77" i="4"/>
  <c r="AA77" i="4" s="1"/>
  <c r="AC180" i="4"/>
  <c r="AC40" i="4"/>
  <c r="AC36" i="4"/>
  <c r="AC184" i="4"/>
  <c r="AC181" i="4"/>
  <c r="AC189" i="4"/>
  <c r="AC23" i="4"/>
  <c r="X37" i="4"/>
  <c r="AA37" i="4" s="1"/>
  <c r="AC125" i="4"/>
  <c r="X99" i="4"/>
  <c r="AA99" i="4" s="1"/>
  <c r="X28" i="4"/>
  <c r="AA28" i="4" s="1"/>
  <c r="X44" i="4"/>
  <c r="AA44" i="4" s="1"/>
  <c r="AC65" i="4"/>
  <c r="AC198" i="4"/>
  <c r="AC107" i="4"/>
  <c r="X65" i="4"/>
  <c r="AA65" i="4" s="1"/>
  <c r="AC130" i="4"/>
  <c r="X164" i="4"/>
  <c r="AA164" i="4" s="1"/>
  <c r="X18" i="4"/>
  <c r="AA18" i="4" s="1"/>
  <c r="X62" i="4"/>
  <c r="AA62" i="4" s="1"/>
  <c r="X74" i="4"/>
  <c r="AA74" i="4" s="1"/>
  <c r="X91" i="4"/>
  <c r="AA91" i="4" s="1"/>
  <c r="AC149" i="4"/>
  <c r="AC82" i="4"/>
  <c r="X139" i="4"/>
  <c r="AA139" i="4" s="1"/>
  <c r="AC60" i="4"/>
  <c r="X96" i="4"/>
  <c r="AA96" i="4" s="1"/>
  <c r="AC147" i="4"/>
  <c r="X11" i="4"/>
  <c r="AA11" i="4" s="1"/>
  <c r="AC54" i="4"/>
  <c r="AC205" i="4"/>
  <c r="AC150" i="4"/>
  <c r="AC164" i="4"/>
  <c r="X51" i="4"/>
  <c r="AA51" i="4" s="1"/>
  <c r="AC93" i="4"/>
  <c r="X145" i="4"/>
  <c r="AA145" i="4" s="1"/>
  <c r="X142" i="4"/>
  <c r="AA142" i="4" s="1"/>
  <c r="X147" i="4"/>
  <c r="AA147" i="4" s="1"/>
  <c r="AC138" i="4"/>
  <c r="X78" i="4"/>
  <c r="AA78" i="4" s="1"/>
  <c r="X129" i="4"/>
  <c r="AA129" i="4" s="1"/>
  <c r="AC58" i="4"/>
  <c r="AC127" i="4"/>
  <c r="AC135" i="4"/>
  <c r="AC90" i="4"/>
  <c r="X150" i="4"/>
  <c r="AA150" i="4" s="1"/>
  <c r="AC139" i="4"/>
  <c r="AC83" i="4"/>
  <c r="X108" i="4"/>
  <c r="AA108" i="4" s="1"/>
  <c r="AC142" i="4"/>
  <c r="AC73" i="4"/>
  <c r="X64" i="4"/>
  <c r="AA64" i="4" s="1"/>
  <c r="X112" i="4"/>
  <c r="AA112" i="4" s="1"/>
  <c r="X17" i="4"/>
  <c r="AA17" i="4" s="1"/>
  <c r="X95" i="4"/>
  <c r="AA95" i="4" s="1"/>
  <c r="AC95" i="4"/>
  <c r="X203" i="4"/>
  <c r="AA203" i="4" s="1"/>
  <c r="AC11" i="4"/>
  <c r="X15" i="4"/>
  <c r="AA15" i="4" s="1"/>
  <c r="X82" i="4"/>
  <c r="AA82" i="4" s="1"/>
  <c r="X126" i="4"/>
  <c r="AA126" i="4" s="1"/>
  <c r="AC134" i="4"/>
  <c r="X134" i="4"/>
  <c r="AA134" i="4" s="1"/>
  <c r="AC80" i="4"/>
  <c r="X80" i="4"/>
  <c r="AA80" i="4" s="1"/>
  <c r="AC171" i="4"/>
  <c r="X171" i="4"/>
  <c r="AA171" i="4" s="1"/>
  <c r="X21" i="4"/>
  <c r="AA21" i="4" s="1"/>
  <c r="AC75" i="4"/>
  <c r="X75" i="4"/>
  <c r="AA75" i="4" s="1"/>
  <c r="AC30" i="4"/>
  <c r="AC106" i="4"/>
  <c r="X106" i="4"/>
  <c r="AA106" i="4" s="1"/>
  <c r="AC157" i="4"/>
  <c r="X157" i="4"/>
  <c r="AA157" i="4" s="1"/>
  <c r="X172" i="4"/>
  <c r="AA172" i="4" s="1"/>
  <c r="AC62" i="4"/>
  <c r="X98" i="4"/>
  <c r="AA98" i="4" s="1"/>
  <c r="X140" i="4"/>
  <c r="AA140" i="4" s="1"/>
  <c r="AC140" i="4"/>
  <c r="X66" i="4"/>
  <c r="AA66" i="4" s="1"/>
  <c r="AC66" i="4"/>
  <c r="AC72" i="4"/>
  <c r="X72" i="4"/>
  <c r="AA72" i="4" s="1"/>
  <c r="X107" i="4"/>
  <c r="AA107" i="4" s="1"/>
  <c r="AC109" i="4"/>
  <c r="X109" i="4"/>
  <c r="AA109" i="4" s="1"/>
  <c r="X149" i="4"/>
  <c r="AA149" i="4" s="1"/>
  <c r="X31" i="4"/>
  <c r="AA31" i="4" s="1"/>
  <c r="X54" i="4"/>
  <c r="AA54" i="4" s="1"/>
  <c r="X158" i="4"/>
  <c r="AA158" i="4" s="1"/>
  <c r="AC168" i="4"/>
  <c r="X168" i="4"/>
  <c r="AA168" i="4" s="1"/>
  <c r="AC19" i="4"/>
  <c r="X19" i="4"/>
  <c r="AA19" i="4" s="1"/>
  <c r="AC22" i="4"/>
  <c r="X22" i="4"/>
  <c r="AA22" i="4" s="1"/>
  <c r="AC97" i="4"/>
  <c r="X97" i="4"/>
  <c r="AA97" i="4" s="1"/>
  <c r="X116" i="4"/>
  <c r="AA116" i="4" s="1"/>
  <c r="AC194" i="4"/>
  <c r="X205" i="4"/>
  <c r="AA205" i="4" s="1"/>
  <c r="AC92" i="4"/>
  <c r="X92" i="4"/>
  <c r="AA92" i="4" s="1"/>
  <c r="X93" i="4"/>
  <c r="AA93" i="4" s="1"/>
  <c r="X138" i="4"/>
  <c r="AA138" i="4" s="1"/>
  <c r="AC145" i="4"/>
  <c r="AC17" i="4"/>
  <c r="AC55" i="4"/>
  <c r="X55" i="4"/>
  <c r="AA55" i="4" s="1"/>
  <c r="AC89" i="4"/>
  <c r="X89" i="4"/>
  <c r="AA89" i="4" s="1"/>
  <c r="AC101" i="4"/>
  <c r="X101" i="4"/>
  <c r="AA101" i="4" s="1"/>
  <c r="AC128" i="4"/>
  <c r="X128" i="4"/>
  <c r="AA128" i="4" s="1"/>
  <c r="AC144" i="4"/>
  <c r="X144" i="4"/>
  <c r="AA144" i="4" s="1"/>
  <c r="AC14" i="4"/>
  <c r="X52" i="4"/>
  <c r="AA52" i="4" s="1"/>
  <c r="AC52" i="4"/>
  <c r="AC84" i="4"/>
  <c r="X84" i="4"/>
  <c r="AA84" i="4" s="1"/>
  <c r="X90" i="4"/>
  <c r="AA90" i="4" s="1"/>
  <c r="X195" i="4"/>
  <c r="AA195" i="4" s="1"/>
  <c r="X60" i="4"/>
  <c r="AA60" i="4" s="1"/>
  <c r="AC146" i="4"/>
  <c r="X146" i="4"/>
  <c r="AA146" i="4" s="1"/>
  <c r="AC182" i="4"/>
  <c r="X182" i="4"/>
  <c r="AA182" i="4" s="1"/>
  <c r="AC76" i="4"/>
  <c r="X76" i="4"/>
  <c r="AA76" i="4" s="1"/>
  <c r="AC132" i="4"/>
  <c r="X132" i="4"/>
  <c r="AA132" i="4" s="1"/>
  <c r="X49" i="4"/>
  <c r="AA49" i="4" s="1"/>
  <c r="AC110" i="4"/>
  <c r="X110" i="4"/>
  <c r="AA110" i="4" s="1"/>
  <c r="X63" i="4"/>
  <c r="AA63" i="4" s="1"/>
  <c r="AC63" i="4"/>
  <c r="AC137" i="4"/>
  <c r="X137" i="4"/>
  <c r="AA137" i="4" s="1"/>
  <c r="AC202" i="4"/>
  <c r="X202" i="4"/>
  <c r="AA202" i="4" s="1"/>
  <c r="AC86" i="4"/>
  <c r="X86" i="4"/>
  <c r="AA86" i="4" s="1"/>
  <c r="AC165" i="4"/>
  <c r="X165" i="4"/>
  <c r="AA165" i="4" s="1"/>
  <c r="X124" i="4"/>
  <c r="AA124" i="4" s="1"/>
  <c r="AC124" i="4"/>
  <c r="AC105" i="4"/>
  <c r="X105" i="4"/>
  <c r="AA105" i="4" s="1"/>
  <c r="AC122" i="4"/>
  <c r="X122" i="4"/>
  <c r="AA122" i="4" s="1"/>
  <c r="AC136" i="4"/>
  <c r="X136" i="4"/>
  <c r="AA136" i="4" s="1"/>
  <c r="AC113" i="4"/>
  <c r="X113" i="4"/>
  <c r="AA113" i="4" s="1"/>
  <c r="X206" i="4"/>
  <c r="AA206" i="4" s="1"/>
  <c r="AC18" i="4"/>
  <c r="X58" i="4"/>
  <c r="AA58" i="4" s="1"/>
  <c r="X94" i="4"/>
  <c r="AA94" i="4" s="1"/>
  <c r="X159" i="4"/>
  <c r="AA159" i="4" s="1"/>
  <c r="X185" i="4"/>
  <c r="AA185" i="4" s="1"/>
  <c r="AC191" i="4"/>
  <c r="X191" i="4"/>
  <c r="AA191" i="4" s="1"/>
  <c r="AC12" i="4"/>
  <c r="X12" i="4"/>
  <c r="AA12" i="4" s="1"/>
  <c r="AC32" i="4"/>
  <c r="X32" i="4"/>
  <c r="AA32" i="4" s="1"/>
  <c r="AC71" i="4"/>
  <c r="X71" i="4"/>
  <c r="AA71" i="4" s="1"/>
  <c r="AC85" i="4"/>
  <c r="X117" i="4"/>
  <c r="AA117" i="4" s="1"/>
  <c r="AC131" i="4"/>
  <c r="X131" i="4"/>
  <c r="AA131" i="4" s="1"/>
  <c r="AC166" i="4"/>
  <c r="X173" i="4"/>
  <c r="AA173" i="4" s="1"/>
  <c r="X204" i="4"/>
  <c r="AA204" i="4" s="1"/>
  <c r="X16" i="4"/>
  <c r="AA16" i="4" s="1"/>
  <c r="X50" i="4"/>
  <c r="AA50" i="4" s="1"/>
  <c r="AC56" i="4"/>
  <c r="X61" i="4"/>
  <c r="AA61" i="4" s="1"/>
  <c r="X85" i="4"/>
  <c r="AA85" i="4" s="1"/>
  <c r="X88" i="4"/>
  <c r="AA88" i="4" s="1"/>
  <c r="AC88" i="4"/>
  <c r="AC133" i="4"/>
  <c r="X133" i="4"/>
  <c r="AA133" i="4" s="1"/>
  <c r="X24" i="4"/>
  <c r="AA24" i="4" s="1"/>
  <c r="AC24" i="4"/>
  <c r="X39" i="4"/>
  <c r="AA39" i="4" s="1"/>
  <c r="X56" i="4"/>
  <c r="AA56" i="4" s="1"/>
  <c r="AC59" i="4"/>
  <c r="X59" i="4"/>
  <c r="AA59" i="4" s="1"/>
  <c r="AC69" i="4"/>
  <c r="X69" i="4"/>
  <c r="AA69" i="4" s="1"/>
  <c r="X135" i="4"/>
  <c r="AA135" i="4" s="1"/>
  <c r="AC143" i="4"/>
  <c r="X143" i="4"/>
  <c r="AA143" i="4" s="1"/>
  <c r="X186" i="4"/>
  <c r="AA186" i="4" s="1"/>
  <c r="X45" i="4"/>
  <c r="AA45" i="4" s="1"/>
  <c r="AC51" i="4"/>
  <c r="AC100" i="4"/>
  <c r="X100" i="4"/>
  <c r="AA100" i="4" s="1"/>
  <c r="X154" i="4"/>
  <c r="AA154" i="4" s="1"/>
  <c r="AC53" i="4"/>
  <c r="X53" i="4"/>
  <c r="AA53" i="4" s="1"/>
  <c r="AC64" i="4"/>
  <c r="AC67" i="4"/>
  <c r="X67" i="4"/>
  <c r="AA67" i="4" s="1"/>
  <c r="X73" i="4"/>
  <c r="AA73" i="4" s="1"/>
  <c r="AC81" i="4"/>
  <c r="X81" i="4"/>
  <c r="AA81" i="4" s="1"/>
  <c r="AC151" i="4"/>
  <c r="X151" i="4"/>
  <c r="AA151" i="4" s="1"/>
  <c r="X166" i="4"/>
  <c r="AA166" i="4" s="1"/>
  <c r="X155" i="4"/>
  <c r="AA155" i="4" s="1"/>
  <c r="X200" i="4"/>
  <c r="AA200" i="4" s="1"/>
  <c r="X148" i="4"/>
  <c r="AA148" i="4" s="1"/>
  <c r="AC118" i="4"/>
  <c r="X47" i="4"/>
  <c r="AA47" i="4" s="1"/>
  <c r="X170" i="4"/>
  <c r="AA170" i="4" s="1"/>
  <c r="X201" i="4"/>
  <c r="AA201" i="4" s="1"/>
  <c r="X29" i="4"/>
  <c r="AA29" i="4" s="1"/>
  <c r="AC33" i="4"/>
  <c r="X57" i="4"/>
  <c r="AA57" i="4" s="1"/>
  <c r="X103" i="4"/>
  <c r="AA103" i="4" s="1"/>
  <c r="AC112" i="4"/>
  <c r="AC114" i="4"/>
  <c r="X179" i="4"/>
  <c r="AA179" i="4" s="1"/>
  <c r="AC183" i="4"/>
  <c r="AC192" i="4"/>
  <c r="X208" i="4"/>
  <c r="AA208" i="4" s="1"/>
  <c r="X187" i="4"/>
  <c r="AA187" i="4" s="1"/>
  <c r="X196" i="4"/>
  <c r="AA196" i="4" s="1"/>
  <c r="X174" i="4"/>
  <c r="AA174" i="4" s="1"/>
  <c r="AC42" i="4"/>
  <c r="X156" i="4"/>
  <c r="AA156" i="4" s="1"/>
  <c r="AC16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Jerrin Victor</author>
  </authors>
  <commentList>
    <comment ref="F9" authorId="0" shapeId="0" xr:uid="{E3778F24-C45C-4193-B7D3-C71EEB429818}">
      <text>
        <r>
          <rPr>
            <b/>
            <sz val="9"/>
            <color indexed="81"/>
            <rFont val="Tahoma"/>
            <family val="2"/>
          </rPr>
          <t>Jerrin Victor:</t>
        </r>
        <r>
          <rPr>
            <sz val="9"/>
            <color indexed="81"/>
            <rFont val="Tahoma"/>
            <family val="2"/>
          </rPr>
          <t xml:space="preserve">
List Price)</t>
        </r>
      </text>
    </comment>
    <comment ref="C13" authorId="0" shapeId="0" xr:uid="{4448E075-22CF-49FB-9F86-5683D18DBCCF}">
      <text>
        <r>
          <rPr>
            <b/>
            <sz val="9"/>
            <color indexed="81"/>
            <rFont val="Tahoma"/>
            <charset val="1"/>
          </rPr>
          <t>Jerrin Victor:</t>
        </r>
        <r>
          <rPr>
            <sz val="9"/>
            <color indexed="81"/>
            <rFont val="Tahoma"/>
            <charset val="1"/>
          </rPr>
          <t xml:space="preserve">
This is same as Agapanthus Poppin Purple</t>
        </r>
      </text>
    </comment>
  </commentList>
</comments>
</file>

<file path=xl/sharedStrings.xml><?xml version="1.0" encoding="utf-8"?>
<sst xmlns="http://schemas.openxmlformats.org/spreadsheetml/2006/main" count="1197" uniqueCount="222">
  <si>
    <t>Category</t>
  </si>
  <si>
    <t xml:space="preserve">PLANT NAME                                                       </t>
  </si>
  <si>
    <t>SIZE</t>
  </si>
  <si>
    <t>Source</t>
  </si>
  <si>
    <t>UNIT PRICE</t>
  </si>
  <si>
    <t>TC</t>
  </si>
  <si>
    <t>Agapanthus</t>
  </si>
  <si>
    <r>
      <rPr>
        <i/>
        <sz val="10"/>
        <color theme="1"/>
        <rFont val="Tahoma"/>
        <family val="2"/>
      </rPr>
      <t>Agapanthus</t>
    </r>
    <r>
      <rPr>
        <sz val="10"/>
        <color theme="1"/>
        <rFont val="Tahoma"/>
        <family val="2"/>
      </rPr>
      <t xml:space="preserve"> 'Ever Amethyst' PPAF**</t>
    </r>
  </si>
  <si>
    <t>MGN</t>
  </si>
  <si>
    <t xml:space="preserve">Available to licensed growers only </t>
  </si>
  <si>
    <r>
      <rPr>
        <i/>
        <sz val="10"/>
        <color theme="1"/>
        <rFont val="Tahoma"/>
        <family val="2"/>
      </rPr>
      <t>Agapanthus</t>
    </r>
    <r>
      <rPr>
        <sz val="10"/>
        <color theme="1"/>
        <rFont val="Tahoma"/>
        <family val="2"/>
      </rPr>
      <t xml:space="preserve"> 'Ever Midnight' PPAF**</t>
    </r>
  </si>
  <si>
    <r>
      <rPr>
        <i/>
        <sz val="10"/>
        <color theme="1"/>
        <rFont val="Tahoma"/>
        <family val="2"/>
      </rPr>
      <t>Agapanthus</t>
    </r>
    <r>
      <rPr>
        <sz val="10"/>
        <color theme="1"/>
        <rFont val="Tahoma"/>
        <family val="2"/>
      </rPr>
      <t xml:space="preserve"> 'Ever Sapphire' PPAF**</t>
    </r>
  </si>
  <si>
    <r>
      <rPr>
        <i/>
        <sz val="10"/>
        <color theme="1"/>
        <rFont val="Tahoma"/>
        <family val="2"/>
      </rPr>
      <t>Agapanthus</t>
    </r>
    <r>
      <rPr>
        <sz val="10"/>
        <color theme="1"/>
        <rFont val="Tahoma"/>
        <family val="2"/>
      </rPr>
      <t xml:space="preserve"> 'Ever Twilight' PPAF**</t>
    </r>
  </si>
  <si>
    <r>
      <t>Agapanthus a. '</t>
    </r>
    <r>
      <rPr>
        <sz val="10"/>
        <color theme="1"/>
        <rFont val="Tahoma"/>
        <family val="2"/>
      </rPr>
      <t xml:space="preserve">Improved Peter Pan' </t>
    </r>
  </si>
  <si>
    <t>Next crop available March 2026</t>
  </si>
  <si>
    <t>S</t>
  </si>
  <si>
    <r>
      <t>Agapanthus 'Getty White</t>
    </r>
    <r>
      <rPr>
        <sz val="10"/>
        <color theme="1"/>
        <rFont val="Tahoma"/>
        <family val="2"/>
      </rPr>
      <t xml:space="preserve">' </t>
    </r>
  </si>
  <si>
    <t>SALE! NO ADDITIONAL DISCOUNTS</t>
  </si>
  <si>
    <r>
      <rPr>
        <i/>
        <sz val="10"/>
        <color theme="1"/>
        <rFont val="Tahoma"/>
        <family val="2"/>
      </rPr>
      <t xml:space="preserve">Agapanthus hybrid </t>
    </r>
    <r>
      <rPr>
        <sz val="10"/>
        <color theme="1"/>
        <rFont val="Tahoma"/>
        <family val="2"/>
      </rPr>
      <t>'Northern Star' PP 20,957</t>
    </r>
  </si>
  <si>
    <t xml:space="preserve"> + 25¢/pl royalty </t>
  </si>
  <si>
    <r>
      <t>Agapanthus orientalis ‘</t>
    </r>
    <r>
      <rPr>
        <sz val="10"/>
        <color theme="1"/>
        <rFont val="Tahoma"/>
        <family val="2"/>
      </rPr>
      <t>PMN06’ Queen Mum</t>
    </r>
  </si>
  <si>
    <t xml:space="preserve"> + 30¢/pl royalty SALE! NO ADDITIONAL DISCOUNTS</t>
  </si>
  <si>
    <r>
      <t xml:space="preserve">Agapanthus </t>
    </r>
    <r>
      <rPr>
        <sz val="10"/>
        <color theme="1"/>
        <rFont val="Tahoma"/>
        <family val="2"/>
      </rPr>
      <t>'Twister' PP 25,519 (Indigo Frost™)</t>
    </r>
  </si>
  <si>
    <t xml:space="preserve"> + 25¢/pl royalty  </t>
  </si>
  <si>
    <t>Agave</t>
  </si>
  <si>
    <r>
      <t xml:space="preserve">Agave </t>
    </r>
    <r>
      <rPr>
        <sz val="10"/>
        <color theme="1"/>
        <rFont val="Tahoma"/>
        <family val="2"/>
      </rPr>
      <t>'Blue Flame'</t>
    </r>
  </si>
  <si>
    <t>III</t>
  </si>
  <si>
    <t>STAGE 3 PLANTLETS</t>
  </si>
  <si>
    <r>
      <t xml:space="preserve">Agave </t>
    </r>
    <r>
      <rPr>
        <sz val="10"/>
        <color theme="1"/>
        <rFont val="Tahoma"/>
        <family val="2"/>
      </rPr>
      <t>'Blue Glow'</t>
    </r>
  </si>
  <si>
    <t>24 Count Tray</t>
  </si>
  <si>
    <r>
      <t xml:space="preserve">Agave </t>
    </r>
    <r>
      <rPr>
        <sz val="10"/>
        <color theme="1"/>
        <rFont val="Tahoma"/>
        <family val="2"/>
      </rPr>
      <t>Americana</t>
    </r>
  </si>
  <si>
    <r>
      <t>Agave celsii '</t>
    </r>
    <r>
      <rPr>
        <sz val="10"/>
        <color theme="1"/>
        <rFont val="Tahoma"/>
        <family val="2"/>
      </rPr>
      <t>Nova'</t>
    </r>
  </si>
  <si>
    <t>Agave gemniflora</t>
  </si>
  <si>
    <t>Agave ochahui</t>
  </si>
  <si>
    <r>
      <t>Agave ovatifolia '</t>
    </r>
    <r>
      <rPr>
        <sz val="10"/>
        <color theme="1"/>
        <rFont val="Tahoma"/>
        <family val="2"/>
      </rPr>
      <t>Frosty Blue</t>
    </r>
    <r>
      <rPr>
        <i/>
        <sz val="10"/>
        <color theme="1"/>
        <rFont val="Tahoma"/>
        <family val="2"/>
      </rPr>
      <t>'</t>
    </r>
  </si>
  <si>
    <t>Agave victoria-reginae</t>
  </si>
  <si>
    <t>Aloe</t>
  </si>
  <si>
    <r>
      <rPr>
        <i/>
        <sz val="10"/>
        <color theme="1"/>
        <rFont val="Tahoma"/>
        <family val="2"/>
      </rPr>
      <t>Aloe</t>
    </r>
    <r>
      <rPr>
        <sz val="10"/>
        <color theme="1"/>
        <rFont val="Tahoma"/>
        <family val="2"/>
      </rPr>
      <t xml:space="preserve"> 'Blue Elf'</t>
    </r>
  </si>
  <si>
    <r>
      <rPr>
        <i/>
        <sz val="10"/>
        <color theme="1"/>
        <rFont val="Tahoma"/>
        <family val="2"/>
      </rPr>
      <t>Aloe</t>
    </r>
    <r>
      <rPr>
        <sz val="10"/>
        <color theme="1"/>
        <rFont val="Tahoma"/>
        <family val="2"/>
      </rPr>
      <t xml:space="preserve"> 'Hercules'</t>
    </r>
  </si>
  <si>
    <t>Perennial</t>
  </si>
  <si>
    <r>
      <t xml:space="preserve">Alpinia zerumbet </t>
    </r>
    <r>
      <rPr>
        <sz val="10"/>
        <color theme="1"/>
        <rFont val="Tahoma"/>
        <family val="2"/>
      </rPr>
      <t>'Variegata'</t>
    </r>
  </si>
  <si>
    <t>Grass</t>
  </si>
  <si>
    <r>
      <t xml:space="preserve">Bambusa ventricosa </t>
    </r>
    <r>
      <rPr>
        <sz val="10"/>
        <color theme="1"/>
        <rFont val="Tahoma"/>
        <family val="2"/>
      </rPr>
      <t>'Buddah Belly'</t>
    </r>
  </si>
  <si>
    <t>Shrub</t>
  </si>
  <si>
    <t>Next crop available April 2026</t>
  </si>
  <si>
    <t>Pseudograss</t>
  </si>
  <si>
    <t xml:space="preserve">Availability TBD at the time of booking </t>
  </si>
  <si>
    <t xml:space="preserve"> + 23¢/pl royalty </t>
  </si>
  <si>
    <r>
      <rPr>
        <i/>
        <sz val="10"/>
        <color theme="1"/>
        <rFont val="Tahoma"/>
        <family val="2"/>
      </rPr>
      <t>Fatsia japonica</t>
    </r>
    <r>
      <rPr>
        <sz val="10"/>
        <color theme="1"/>
        <rFont val="Tahoma"/>
        <family val="2"/>
      </rPr>
      <t xml:space="preserve"> ‘Variegata’</t>
    </r>
  </si>
  <si>
    <t xml:space="preserve">SALE! NO ADDITIONAL DISCOUNTS Available to licensed growers only </t>
  </si>
  <si>
    <r>
      <t xml:space="preserve">Hakonechloa macra </t>
    </r>
    <r>
      <rPr>
        <sz val="10"/>
        <color theme="1"/>
        <rFont val="Tahoma"/>
        <family val="2"/>
      </rPr>
      <t>'Green'</t>
    </r>
  </si>
  <si>
    <t>Next crop available May 2026</t>
  </si>
  <si>
    <r>
      <t xml:space="preserve">Helleborus </t>
    </r>
    <r>
      <rPr>
        <sz val="10"/>
        <color theme="1"/>
        <rFont val="Tahoma"/>
        <family val="2"/>
      </rPr>
      <t>'Winter Moon'</t>
    </r>
  </si>
  <si>
    <r>
      <t xml:space="preserve">Hesperaloe parvifolia </t>
    </r>
    <r>
      <rPr>
        <sz val="10"/>
        <color theme="1"/>
        <rFont val="Tahoma"/>
        <family val="2"/>
      </rPr>
      <t>Red Yucca</t>
    </r>
  </si>
  <si>
    <r>
      <t xml:space="preserve">Hesperaloe parvifolia </t>
    </r>
    <r>
      <rPr>
        <sz val="10"/>
        <color theme="1"/>
        <rFont val="Tahoma"/>
        <family val="2"/>
      </rPr>
      <t>Yellow Yucca</t>
    </r>
  </si>
  <si>
    <t>Next crop available July 2026</t>
  </si>
  <si>
    <r>
      <t xml:space="preserve">Heuchera </t>
    </r>
    <r>
      <rPr>
        <sz val="10"/>
        <color theme="1"/>
        <rFont val="Tahoma"/>
        <family val="2"/>
      </rPr>
      <t>'Silver Berry'</t>
    </r>
  </si>
  <si>
    <t xml:space="preserve"> + 18¢/pl royalty </t>
  </si>
  <si>
    <r>
      <rPr>
        <i/>
        <sz val="10"/>
        <color theme="1"/>
        <rFont val="Tahoma"/>
        <family val="2"/>
      </rPr>
      <t>Hosta '</t>
    </r>
    <r>
      <rPr>
        <sz val="10"/>
        <color theme="1"/>
        <rFont val="Tahoma"/>
        <family val="2"/>
      </rPr>
      <t>Blue Angel'</t>
    </r>
  </si>
  <si>
    <r>
      <rPr>
        <i/>
        <sz val="10"/>
        <color theme="1"/>
        <rFont val="Tahoma"/>
        <family val="2"/>
      </rPr>
      <t>Hosta</t>
    </r>
    <r>
      <rPr>
        <sz val="10"/>
        <color theme="1"/>
        <rFont val="Tahoma"/>
        <family val="2"/>
      </rPr>
      <t xml:space="preserve"> 'Fire and Ice' </t>
    </r>
  </si>
  <si>
    <r>
      <rPr>
        <i/>
        <sz val="10"/>
        <color theme="1"/>
        <rFont val="Tahoma"/>
        <family val="2"/>
      </rPr>
      <t>Hosta</t>
    </r>
    <r>
      <rPr>
        <sz val="10"/>
        <color theme="1"/>
        <rFont val="Tahoma"/>
        <family val="2"/>
      </rPr>
      <t xml:space="preserve"> 'Frances Williams' </t>
    </r>
  </si>
  <si>
    <r>
      <rPr>
        <i/>
        <sz val="10"/>
        <color theme="1"/>
        <rFont val="Tahoma"/>
        <family val="2"/>
      </rPr>
      <t>Hosta</t>
    </r>
    <r>
      <rPr>
        <sz val="10"/>
        <color theme="1"/>
        <rFont val="Tahoma"/>
        <family val="2"/>
      </rPr>
      <t xml:space="preserve"> 'Guacamole'</t>
    </r>
  </si>
  <si>
    <r>
      <rPr>
        <i/>
        <sz val="10"/>
        <color theme="1"/>
        <rFont val="Tahoma"/>
        <family val="2"/>
      </rPr>
      <t>Hosta</t>
    </r>
    <r>
      <rPr>
        <sz val="10"/>
        <color theme="1"/>
        <rFont val="Tahoma"/>
        <family val="2"/>
      </rPr>
      <t xml:space="preserve"> 'Minteman'</t>
    </r>
  </si>
  <si>
    <r>
      <t xml:space="preserve">Hosta </t>
    </r>
    <r>
      <rPr>
        <sz val="10"/>
        <color theme="1"/>
        <rFont val="Tahoma"/>
        <family val="2"/>
      </rPr>
      <t>'Patriot'</t>
    </r>
  </si>
  <si>
    <r>
      <rPr>
        <i/>
        <sz val="10"/>
        <color theme="1"/>
        <rFont val="Tahoma"/>
        <family val="2"/>
      </rPr>
      <t>Hosta</t>
    </r>
    <r>
      <rPr>
        <sz val="10"/>
        <color theme="1"/>
        <rFont val="Tahoma"/>
        <family val="2"/>
      </rPr>
      <t xml:space="preserve"> 'Royal Standard'</t>
    </r>
  </si>
  <si>
    <r>
      <rPr>
        <i/>
        <sz val="10"/>
        <color theme="1"/>
        <rFont val="Tahoma"/>
        <family val="2"/>
      </rPr>
      <t>Hosta</t>
    </r>
    <r>
      <rPr>
        <sz val="10"/>
        <color theme="1"/>
        <rFont val="Tahoma"/>
        <family val="2"/>
      </rPr>
      <t xml:space="preserve"> 'Sieboldiana Elegans' </t>
    </r>
  </si>
  <si>
    <r>
      <rPr>
        <i/>
        <sz val="10"/>
        <color theme="1"/>
        <rFont val="Tahoma"/>
        <family val="2"/>
      </rPr>
      <t>Hosta</t>
    </r>
    <r>
      <rPr>
        <sz val="10"/>
        <color theme="1"/>
        <rFont val="Tahoma"/>
        <family val="2"/>
      </rPr>
      <t xml:space="preserve"> 'So Sweet'</t>
    </r>
  </si>
  <si>
    <r>
      <rPr>
        <i/>
        <sz val="10"/>
        <color theme="1"/>
        <rFont val="Tahoma"/>
        <family val="2"/>
      </rPr>
      <t>Hosta</t>
    </r>
    <r>
      <rPr>
        <sz val="10"/>
        <color theme="1"/>
        <rFont val="Tahoma"/>
        <family val="2"/>
      </rPr>
      <t xml:space="preserve"> 'Stained Glass' </t>
    </r>
  </si>
  <si>
    <r>
      <rPr>
        <i/>
        <sz val="10"/>
        <color theme="1"/>
        <rFont val="Tahoma"/>
        <family val="2"/>
      </rPr>
      <t>Hosta</t>
    </r>
    <r>
      <rPr>
        <sz val="10"/>
        <color theme="1"/>
        <rFont val="Tahoma"/>
        <family val="2"/>
      </rPr>
      <t xml:space="preserve"> 'Sum and Substance'</t>
    </r>
  </si>
  <si>
    <r>
      <t xml:space="preserve">Ilex vomitoria </t>
    </r>
    <r>
      <rPr>
        <sz val="10"/>
        <color theme="1"/>
        <rFont val="Tahoma"/>
        <family val="2"/>
      </rPr>
      <t>'Dwarf Yaupon'</t>
    </r>
  </si>
  <si>
    <t>Next crop available September 2026</t>
  </si>
  <si>
    <r>
      <t>Loropetalum</t>
    </r>
    <r>
      <rPr>
        <sz val="10"/>
        <color theme="1"/>
        <rFont val="Tahoma"/>
        <family val="2"/>
      </rPr>
      <t xml:space="preserve"> 'Purple Diamond' PP 18331 **</t>
    </r>
  </si>
  <si>
    <t xml:space="preserve"> + 50¢/pl royalty Branded Pots and Tags Not Included</t>
  </si>
  <si>
    <t>24 Count Tray, Double Stuck</t>
  </si>
  <si>
    <r>
      <rPr>
        <sz val="10"/>
        <color theme="1"/>
        <rFont val="Tahoma"/>
        <family val="2"/>
      </rPr>
      <t xml:space="preserve">Loropetalum </t>
    </r>
    <r>
      <rPr>
        <i/>
        <sz val="10"/>
        <color theme="1"/>
        <rFont val="Tahoma"/>
        <family val="2"/>
      </rPr>
      <t>'Purple Diamond' PP 18331 **</t>
    </r>
  </si>
  <si>
    <r>
      <t xml:space="preserve">Nandina domestica </t>
    </r>
    <r>
      <rPr>
        <sz val="10"/>
        <color theme="1"/>
        <rFont val="Tahoma"/>
        <family val="2"/>
      </rPr>
      <t>'Blush' **</t>
    </r>
  </si>
  <si>
    <t xml:space="preserve"> + 30¢/pl royalty Branded Pots and Tags Not Included</t>
  </si>
  <si>
    <r>
      <t xml:space="preserve">Nandina domestica </t>
    </r>
    <r>
      <rPr>
        <sz val="10"/>
        <color theme="1"/>
        <rFont val="Tahoma"/>
        <family val="2"/>
      </rPr>
      <t>'Burgundy Wine'</t>
    </r>
  </si>
  <si>
    <r>
      <t>Nandina domestica '</t>
    </r>
    <r>
      <rPr>
        <sz val="10"/>
        <color theme="1"/>
        <rFont val="Tahoma"/>
        <family val="2"/>
      </rPr>
      <t>Cool Glow Lime' PPAF</t>
    </r>
  </si>
  <si>
    <r>
      <t>Nandina domestica '</t>
    </r>
    <r>
      <rPr>
        <sz val="10"/>
        <color theme="1"/>
        <rFont val="Tahoma"/>
        <family val="2"/>
      </rPr>
      <t>Cool Glow Peach' PPAF</t>
    </r>
  </si>
  <si>
    <r>
      <t>Nandina domestica '</t>
    </r>
    <r>
      <rPr>
        <sz val="10"/>
        <color theme="1"/>
        <rFont val="Tahoma"/>
        <family val="2"/>
      </rPr>
      <t>Cool Glow Pomegranate' PPAF</t>
    </r>
  </si>
  <si>
    <r>
      <t xml:space="preserve">Nandina domestica </t>
    </r>
    <r>
      <rPr>
        <sz val="10"/>
        <color theme="1"/>
        <rFont val="Tahoma"/>
        <family val="2"/>
      </rPr>
      <t>'Compacta'</t>
    </r>
  </si>
  <si>
    <r>
      <t xml:space="preserve">Nandina domestica </t>
    </r>
    <r>
      <rPr>
        <sz val="10"/>
        <color theme="1"/>
        <rFont val="Tahoma"/>
        <family val="2"/>
      </rPr>
      <t xml:space="preserve">'Flirt' ** </t>
    </r>
  </si>
  <si>
    <r>
      <t xml:space="preserve">Nandina domestica nana </t>
    </r>
    <r>
      <rPr>
        <sz val="10"/>
        <color theme="1"/>
        <rFont val="Tahoma"/>
        <family val="2"/>
      </rPr>
      <t>'Firepower'</t>
    </r>
  </si>
  <si>
    <r>
      <t xml:space="preserve">Nandina domestica </t>
    </r>
    <r>
      <rPr>
        <sz val="10"/>
        <color theme="1"/>
        <rFont val="Tahoma"/>
        <family val="2"/>
      </rPr>
      <t>'Gulf Stream'</t>
    </r>
  </si>
  <si>
    <t>Available NOW</t>
  </si>
  <si>
    <r>
      <t>Nandina domestica '</t>
    </r>
    <r>
      <rPr>
        <sz val="10"/>
        <color theme="1"/>
        <rFont val="Tahoma"/>
        <family val="2"/>
      </rPr>
      <t xml:space="preserve">Harbour Dwarf' </t>
    </r>
  </si>
  <si>
    <t>Next crop available September 2025</t>
  </si>
  <si>
    <r>
      <t xml:space="preserve">Nandina domestica </t>
    </r>
    <r>
      <rPr>
        <sz val="10"/>
        <color theme="1"/>
        <rFont val="Tahoma"/>
        <family val="2"/>
      </rPr>
      <t>'Lemon Lime' **</t>
    </r>
  </si>
  <si>
    <r>
      <t xml:space="preserve">Nandina domestica </t>
    </r>
    <r>
      <rPr>
        <sz val="10"/>
        <color theme="1"/>
        <rFont val="Tahoma"/>
        <family val="2"/>
      </rPr>
      <t xml:space="preserve">'Moon Bay' </t>
    </r>
  </si>
  <si>
    <r>
      <t xml:space="preserve">Nandina domestica </t>
    </r>
    <r>
      <rPr>
        <sz val="10"/>
        <color theme="1"/>
        <rFont val="Tahoma"/>
        <family val="2"/>
      </rPr>
      <t xml:space="preserve">'Obsession' ** </t>
    </r>
  </si>
  <si>
    <r>
      <t xml:space="preserve">Nandina domestica </t>
    </r>
    <r>
      <rPr>
        <sz val="10"/>
        <color theme="1"/>
        <rFont val="Tahoma"/>
        <family val="2"/>
      </rPr>
      <t xml:space="preserve">'Twilight'  </t>
    </r>
  </si>
  <si>
    <t xml:space="preserve"> + 30¢/pl royalty </t>
  </si>
  <si>
    <r>
      <t xml:space="preserve">Schizachyrium scoparium </t>
    </r>
    <r>
      <rPr>
        <sz val="9.5"/>
        <color theme="1"/>
        <rFont val="Tahoma"/>
        <family val="2"/>
      </rPr>
      <t>'Standing Ovation' PP25202</t>
    </r>
  </si>
  <si>
    <t xml:space="preserve"> + 20¢/pl royalty </t>
  </si>
  <si>
    <t>Yucca</t>
  </si>
  <si>
    <r>
      <t>Yucca '</t>
    </r>
    <r>
      <rPr>
        <sz val="10"/>
        <color theme="1"/>
        <rFont val="Tahoma"/>
        <family val="2"/>
      </rPr>
      <t>Bright Edge'</t>
    </r>
  </si>
  <si>
    <r>
      <t>Yucca '</t>
    </r>
    <r>
      <rPr>
        <sz val="10"/>
        <color theme="1"/>
        <rFont val="Tahoma"/>
        <family val="2"/>
      </rPr>
      <t>Color Guard'</t>
    </r>
  </si>
  <si>
    <t>Next crop available 2026</t>
  </si>
  <si>
    <r>
      <t xml:space="preserve">Yucca gloriosa </t>
    </r>
    <r>
      <rPr>
        <sz val="10"/>
        <color theme="1"/>
        <rFont val="Tahoma"/>
        <family val="2"/>
      </rPr>
      <t>'Bright Star'</t>
    </r>
  </si>
  <si>
    <t xml:space="preserve"> SALE! NO ADDITIONAL DISCOUNTS + 55¢/pl royalty </t>
  </si>
  <si>
    <t xml:space="preserve">STAGE 3 PLANTLETS  + 55¢/pl royalty </t>
  </si>
  <si>
    <t>Yucca pendula</t>
  </si>
  <si>
    <t>GT</t>
  </si>
  <si>
    <t>Sold out</t>
  </si>
  <si>
    <t>18810 Turtle Creek Lane, Magnolia, Texas 77355</t>
  </si>
  <si>
    <t>www.MGNLiners.com</t>
  </si>
  <si>
    <t>TRAY PRICE</t>
  </si>
  <si>
    <t>ROYALTY</t>
  </si>
  <si>
    <t>Agapanthus Charlotte</t>
  </si>
  <si>
    <t>Chasmanthium Latifolium</t>
  </si>
  <si>
    <r>
      <rPr>
        <i/>
        <sz val="10"/>
        <color theme="1"/>
        <rFont val="Tahoma"/>
        <family val="2"/>
      </rPr>
      <t>Agapanthus</t>
    </r>
    <r>
      <rPr>
        <sz val="10"/>
        <color theme="1"/>
        <rFont val="Tahoma"/>
        <family val="2"/>
      </rPr>
      <t xml:space="preserve"> Double Diamond</t>
    </r>
  </si>
  <si>
    <r>
      <rPr>
        <i/>
        <sz val="10"/>
        <color theme="1"/>
        <rFont val="Tahoma"/>
        <family val="2"/>
      </rPr>
      <t>Agapanthus</t>
    </r>
    <r>
      <rPr>
        <sz val="10"/>
        <color theme="1"/>
        <rFont val="Tahoma"/>
        <family val="2"/>
      </rPr>
      <t xml:space="preserve"> Ever White</t>
    </r>
  </si>
  <si>
    <r>
      <rPr>
        <i/>
        <sz val="10"/>
        <color theme="1"/>
        <rFont val="Tahoma"/>
        <family val="2"/>
      </rPr>
      <t>Agapanthus</t>
    </r>
    <r>
      <rPr>
        <sz val="10"/>
        <color theme="1"/>
        <rFont val="Tahoma"/>
        <family val="2"/>
      </rPr>
      <t xml:space="preserve"> Fireworks</t>
    </r>
  </si>
  <si>
    <r>
      <rPr>
        <i/>
        <sz val="10"/>
        <color theme="1"/>
        <rFont val="Tahoma"/>
        <family val="2"/>
      </rPr>
      <t>Agapanthus</t>
    </r>
    <r>
      <rPr>
        <sz val="10"/>
        <color theme="1"/>
        <rFont val="Tahoma"/>
        <family val="2"/>
      </rPr>
      <t xml:space="preserve"> Flower of Love</t>
    </r>
  </si>
  <si>
    <r>
      <rPr>
        <i/>
        <sz val="10"/>
        <color theme="1"/>
        <rFont val="Tahoma"/>
        <family val="2"/>
      </rPr>
      <t>Agapanthus</t>
    </r>
    <r>
      <rPr>
        <sz val="10"/>
        <color theme="1"/>
        <rFont val="Tahoma"/>
        <family val="2"/>
      </rPr>
      <t xml:space="preserve"> Midnight Sky</t>
    </r>
  </si>
  <si>
    <r>
      <rPr>
        <i/>
        <sz val="10"/>
        <color theme="1"/>
        <rFont val="Tahoma"/>
        <family val="2"/>
      </rPr>
      <t>Agapanthus</t>
    </r>
    <r>
      <rPr>
        <sz val="10"/>
        <color theme="1"/>
        <rFont val="Tahoma"/>
        <family val="2"/>
      </rPr>
      <t xml:space="preserve"> Poppin Star</t>
    </r>
  </si>
  <si>
    <r>
      <rPr>
        <i/>
        <sz val="10"/>
        <color theme="1"/>
        <rFont val="Tahoma"/>
        <family val="2"/>
      </rPr>
      <t>Arundo donax</t>
    </r>
    <r>
      <rPr>
        <sz val="10"/>
        <color theme="1"/>
        <rFont val="Tahoma"/>
        <family val="2"/>
      </rPr>
      <t xml:space="preserve"> 'Reed Cane'</t>
    </r>
  </si>
  <si>
    <r>
      <rPr>
        <i/>
        <sz val="10"/>
        <color theme="1"/>
        <rFont val="Tahoma"/>
        <family val="2"/>
      </rPr>
      <t>Bambusa</t>
    </r>
    <r>
      <rPr>
        <sz val="10"/>
        <color theme="1"/>
        <rFont val="Tahoma"/>
        <family val="2"/>
      </rPr>
      <t xml:space="preserve"> Alphonse Karr</t>
    </r>
  </si>
  <si>
    <r>
      <rPr>
        <i/>
        <sz val="10"/>
        <color theme="1"/>
        <rFont val="Tahoma"/>
        <family val="2"/>
      </rPr>
      <t>Farfugium japonicum</t>
    </r>
    <r>
      <rPr>
        <sz val="10"/>
        <color theme="1"/>
        <rFont val="Tahoma"/>
        <family val="2"/>
      </rPr>
      <t xml:space="preserve"> Gigantea</t>
    </r>
  </si>
  <si>
    <r>
      <rPr>
        <i/>
        <sz val="10"/>
        <color theme="1"/>
        <rFont val="Tahoma"/>
        <family val="2"/>
      </rPr>
      <t>Feijoa sellowiana</t>
    </r>
    <r>
      <rPr>
        <sz val="10"/>
        <color theme="1"/>
        <rFont val="Tahoma"/>
        <family val="2"/>
      </rPr>
      <t xml:space="preserve"> 'Tharfiona'  Bambina™**</t>
    </r>
  </si>
  <si>
    <r>
      <rPr>
        <i/>
        <sz val="10"/>
        <color theme="1"/>
        <rFont val="Tahoma"/>
        <family val="2"/>
      </rPr>
      <t>Hakonechloa</t>
    </r>
    <r>
      <rPr>
        <sz val="10"/>
        <color theme="1"/>
        <rFont val="Tahoma"/>
        <family val="2"/>
      </rPr>
      <t xml:space="preserve"> Macra </t>
    </r>
    <r>
      <rPr>
        <i/>
        <sz val="10"/>
        <color theme="1"/>
        <rFont val="Tahoma"/>
        <family val="2"/>
      </rPr>
      <t>'</t>
    </r>
    <r>
      <rPr>
        <sz val="10"/>
        <color theme="1"/>
        <rFont val="Tahoma"/>
        <family val="2"/>
      </rPr>
      <t>All Gold</t>
    </r>
    <r>
      <rPr>
        <i/>
        <sz val="10"/>
        <color theme="1"/>
        <rFont val="Tahoma"/>
        <family val="2"/>
      </rPr>
      <t>'</t>
    </r>
  </si>
  <si>
    <r>
      <rPr>
        <i/>
        <sz val="10"/>
        <color theme="1"/>
        <rFont val="Tahoma"/>
        <family val="2"/>
      </rPr>
      <t>Hakonechloa</t>
    </r>
    <r>
      <rPr>
        <sz val="10"/>
        <color theme="1"/>
        <rFont val="Tahoma"/>
        <family val="2"/>
      </rPr>
      <t xml:space="preserve"> Macra Aureola</t>
    </r>
  </si>
  <si>
    <r>
      <rPr>
        <i/>
        <sz val="10"/>
        <color theme="1"/>
        <rFont val="Tahoma"/>
        <family val="2"/>
      </rPr>
      <t>Hakonechloa</t>
    </r>
    <r>
      <rPr>
        <sz val="10"/>
        <color theme="1"/>
        <rFont val="Tahoma"/>
        <family val="2"/>
      </rPr>
      <t xml:space="preserve"> Macra 'Beni-Kaze'</t>
    </r>
  </si>
  <si>
    <r>
      <rPr>
        <i/>
        <sz val="10"/>
        <color theme="1"/>
        <rFont val="Tahoma"/>
        <family val="2"/>
      </rPr>
      <t>Helleborus</t>
    </r>
    <r>
      <rPr>
        <sz val="10"/>
        <color theme="1"/>
        <rFont val="Tahoma"/>
        <family val="2"/>
      </rPr>
      <t xml:space="preserve"> Ivory Prince</t>
    </r>
  </si>
  <si>
    <r>
      <rPr>
        <i/>
        <sz val="10"/>
        <color theme="1"/>
        <rFont val="Tahoma"/>
        <family val="2"/>
      </rPr>
      <t>Helleborus</t>
    </r>
    <r>
      <rPr>
        <sz val="10"/>
        <color theme="1"/>
        <rFont val="Tahoma"/>
        <family val="2"/>
      </rPr>
      <t xml:space="preserve"> Winter Sparkle White Blush</t>
    </r>
  </si>
  <si>
    <r>
      <rPr>
        <i/>
        <sz val="10"/>
        <color theme="1"/>
        <rFont val="Tahoma"/>
        <family val="2"/>
      </rPr>
      <t>Heuchera</t>
    </r>
    <r>
      <rPr>
        <sz val="10"/>
        <color theme="1"/>
        <rFont val="Tahoma"/>
        <family val="2"/>
      </rPr>
      <t xml:space="preserve"> Bilberry</t>
    </r>
  </si>
  <si>
    <r>
      <rPr>
        <i/>
        <sz val="10"/>
        <color theme="1"/>
        <rFont val="Tahoma"/>
        <family val="2"/>
      </rPr>
      <t>Heuchera</t>
    </r>
    <r>
      <rPr>
        <sz val="10"/>
        <color theme="1"/>
        <rFont val="Tahoma"/>
        <family val="2"/>
      </rPr>
      <t xml:space="preserve"> Blackberry</t>
    </r>
  </si>
  <si>
    <r>
      <rPr>
        <i/>
        <sz val="10"/>
        <color theme="1"/>
        <rFont val="Tahoma"/>
        <family val="2"/>
      </rPr>
      <t>Heuchera</t>
    </r>
    <r>
      <rPr>
        <sz val="10"/>
        <color theme="1"/>
        <rFont val="Tahoma"/>
        <family val="2"/>
      </rPr>
      <t xml:space="preserve"> Boysenberry</t>
    </r>
  </si>
  <si>
    <r>
      <rPr>
        <i/>
        <sz val="10"/>
        <color theme="1"/>
        <rFont val="Tahoma"/>
        <family val="2"/>
      </rPr>
      <t>Heuchera</t>
    </r>
    <r>
      <rPr>
        <sz val="10"/>
        <color theme="1"/>
        <rFont val="Tahoma"/>
        <family val="2"/>
      </rPr>
      <t xml:space="preserve"> Caramel</t>
    </r>
  </si>
  <si>
    <r>
      <rPr>
        <i/>
        <sz val="10"/>
        <color theme="1"/>
        <rFont val="Tahoma"/>
        <family val="2"/>
      </rPr>
      <t>Heuchera</t>
    </r>
    <r>
      <rPr>
        <sz val="10"/>
        <color theme="1"/>
        <rFont val="Tahoma"/>
        <family val="2"/>
      </rPr>
      <t xml:space="preserve"> Cherryberry</t>
    </r>
  </si>
  <si>
    <r>
      <rPr>
        <i/>
        <sz val="10"/>
        <color theme="1"/>
        <rFont val="Tahoma"/>
        <family val="2"/>
      </rPr>
      <t>Heuchera</t>
    </r>
    <r>
      <rPr>
        <sz val="10"/>
        <color theme="1"/>
        <rFont val="Tahoma"/>
        <family val="2"/>
      </rPr>
      <t xml:space="preserve"> Citronelle</t>
    </r>
  </si>
  <si>
    <r>
      <rPr>
        <i/>
        <sz val="10"/>
        <color theme="1"/>
        <rFont val="Tahoma"/>
        <family val="2"/>
      </rPr>
      <t>Heuchera</t>
    </r>
    <r>
      <rPr>
        <sz val="10"/>
        <color theme="1"/>
        <rFont val="Tahoma"/>
        <family val="2"/>
      </rPr>
      <t xml:space="preserve"> Coralberry</t>
    </r>
  </si>
  <si>
    <r>
      <rPr>
        <i/>
        <sz val="10"/>
        <color theme="1"/>
        <rFont val="Tahoma"/>
        <family val="2"/>
      </rPr>
      <t>Heuchera</t>
    </r>
    <r>
      <rPr>
        <sz val="10"/>
        <color theme="1"/>
        <rFont val="Tahoma"/>
        <family val="2"/>
      </rPr>
      <t xml:space="preserve"> Cranberry</t>
    </r>
  </si>
  <si>
    <r>
      <rPr>
        <i/>
        <sz val="10"/>
        <color theme="1"/>
        <rFont val="Tahoma"/>
        <family val="2"/>
      </rPr>
      <t>Heuchera</t>
    </r>
    <r>
      <rPr>
        <sz val="10"/>
        <color theme="1"/>
        <rFont val="Tahoma"/>
        <family val="2"/>
      </rPr>
      <t xml:space="preserve"> Dark Secret</t>
    </r>
  </si>
  <si>
    <r>
      <rPr>
        <i/>
        <sz val="10"/>
        <color theme="1"/>
        <rFont val="Tahoma"/>
        <family val="2"/>
      </rPr>
      <t>Heuchera</t>
    </r>
    <r>
      <rPr>
        <sz val="10"/>
        <color theme="1"/>
        <rFont val="Tahoma"/>
        <family val="2"/>
      </rPr>
      <t xml:space="preserve"> Eternal Flame</t>
    </r>
  </si>
  <si>
    <r>
      <rPr>
        <i/>
        <sz val="10"/>
        <color theme="1"/>
        <rFont val="Tahoma"/>
        <family val="2"/>
      </rPr>
      <t>Heuchera</t>
    </r>
    <r>
      <rPr>
        <sz val="10"/>
        <color theme="1"/>
        <rFont val="Tahoma"/>
        <family val="2"/>
      </rPr>
      <t xml:space="preserve"> Frilly</t>
    </r>
  </si>
  <si>
    <r>
      <rPr>
        <i/>
        <sz val="10"/>
        <color theme="1"/>
        <rFont val="Tahoma"/>
        <family val="2"/>
      </rPr>
      <t>Heuchera</t>
    </r>
    <r>
      <rPr>
        <sz val="10"/>
        <color theme="1"/>
        <rFont val="Tahoma"/>
        <family val="2"/>
      </rPr>
      <t xml:space="preserve"> Frosted Violet</t>
    </r>
  </si>
  <si>
    <r>
      <rPr>
        <i/>
        <sz val="10"/>
        <color theme="1"/>
        <rFont val="Tahoma"/>
        <family val="2"/>
      </rPr>
      <t>Heuchera</t>
    </r>
    <r>
      <rPr>
        <sz val="10"/>
        <color theme="1"/>
        <rFont val="Tahoma"/>
        <family val="2"/>
      </rPr>
      <t xml:space="preserve"> Gojiberry</t>
    </r>
  </si>
  <si>
    <r>
      <rPr>
        <i/>
        <sz val="10"/>
        <color theme="1"/>
        <rFont val="Tahoma"/>
        <family val="2"/>
      </rPr>
      <t>Heuchera</t>
    </r>
    <r>
      <rPr>
        <sz val="10"/>
        <color theme="1"/>
        <rFont val="Tahoma"/>
        <family val="2"/>
      </rPr>
      <t xml:space="preserve"> Green Spice</t>
    </r>
  </si>
  <si>
    <r>
      <rPr>
        <i/>
        <sz val="10"/>
        <color theme="1"/>
        <rFont val="Tahoma"/>
        <family val="2"/>
      </rPr>
      <t>Heuchera</t>
    </r>
    <r>
      <rPr>
        <sz val="10"/>
        <color theme="1"/>
        <rFont val="Tahoma"/>
        <family val="2"/>
      </rPr>
      <t xml:space="preserve"> Guacamole</t>
    </r>
  </si>
  <si>
    <r>
      <rPr>
        <i/>
        <sz val="10"/>
        <color theme="1"/>
        <rFont val="Tahoma"/>
        <family val="2"/>
      </rPr>
      <t>Heuchera</t>
    </r>
    <r>
      <rPr>
        <sz val="10"/>
        <color theme="1"/>
        <rFont val="Tahoma"/>
        <family val="2"/>
      </rPr>
      <t xml:space="preserve"> Huckleberry</t>
    </r>
  </si>
  <si>
    <r>
      <rPr>
        <i/>
        <sz val="10"/>
        <color theme="1"/>
        <rFont val="Tahoma"/>
        <family val="2"/>
      </rPr>
      <t>Heuchera</t>
    </r>
    <r>
      <rPr>
        <sz val="10"/>
        <color theme="1"/>
        <rFont val="Tahoma"/>
        <family val="2"/>
      </rPr>
      <t xml:space="preserve"> Limeberry</t>
    </r>
  </si>
  <si>
    <r>
      <rPr>
        <i/>
        <sz val="10"/>
        <color theme="1"/>
        <rFont val="Tahoma"/>
        <family val="2"/>
      </rPr>
      <t>Heuchera</t>
    </r>
    <r>
      <rPr>
        <sz val="10"/>
        <color theme="1"/>
        <rFont val="Tahoma"/>
        <family val="2"/>
      </rPr>
      <t xml:space="preserve"> Magma</t>
    </r>
  </si>
  <si>
    <r>
      <rPr>
        <i/>
        <sz val="10"/>
        <color theme="1"/>
        <rFont val="Tahoma"/>
        <family val="2"/>
      </rPr>
      <t>Heuchera</t>
    </r>
    <r>
      <rPr>
        <sz val="10"/>
        <color theme="1"/>
        <rFont val="Tahoma"/>
        <family val="2"/>
      </rPr>
      <t xml:space="preserve"> Mulberry</t>
    </r>
  </si>
  <si>
    <r>
      <rPr>
        <i/>
        <sz val="10"/>
        <color theme="1"/>
        <rFont val="Tahoma"/>
        <family val="2"/>
      </rPr>
      <t>Heuchera</t>
    </r>
    <r>
      <rPr>
        <sz val="10"/>
        <color theme="1"/>
        <rFont val="Tahoma"/>
        <family val="2"/>
      </rPr>
      <t xml:space="preserve"> Orangeberry</t>
    </r>
  </si>
  <si>
    <r>
      <rPr>
        <i/>
        <sz val="10"/>
        <color theme="1"/>
        <rFont val="Tahoma"/>
        <family val="2"/>
      </rPr>
      <t>Heuchera</t>
    </r>
    <r>
      <rPr>
        <sz val="10"/>
        <color theme="1"/>
        <rFont val="Tahoma"/>
        <family val="2"/>
      </rPr>
      <t xml:space="preserve"> Plum Pudding</t>
    </r>
  </si>
  <si>
    <r>
      <rPr>
        <i/>
        <sz val="10"/>
        <color theme="1"/>
        <rFont val="Tahoma"/>
        <family val="2"/>
      </rPr>
      <t>Heuchera</t>
    </r>
    <r>
      <rPr>
        <sz val="10"/>
        <color theme="1"/>
        <rFont val="Tahoma"/>
        <family val="2"/>
      </rPr>
      <t xml:space="preserve"> Silver Scrolls</t>
    </r>
  </si>
  <si>
    <r>
      <rPr>
        <i/>
        <sz val="10"/>
        <color theme="1"/>
        <rFont val="Tahoma"/>
        <family val="2"/>
      </rPr>
      <t>Heuchera</t>
    </r>
    <r>
      <rPr>
        <sz val="10"/>
        <color theme="1"/>
        <rFont val="Tahoma"/>
        <family val="2"/>
      </rPr>
      <t xml:space="preserve"> Silverberry</t>
    </r>
  </si>
  <si>
    <r>
      <rPr>
        <i/>
        <sz val="10"/>
        <color theme="1"/>
        <rFont val="Tahoma"/>
        <family val="2"/>
      </rPr>
      <t>Heuchera</t>
    </r>
    <r>
      <rPr>
        <sz val="10"/>
        <color theme="1"/>
        <rFont val="Tahoma"/>
        <family val="2"/>
      </rPr>
      <t xml:space="preserve"> Splashberry</t>
    </r>
  </si>
  <si>
    <r>
      <rPr>
        <i/>
        <sz val="10"/>
        <color theme="1"/>
        <rFont val="Tahoma"/>
        <family val="2"/>
      </rPr>
      <t>Iris</t>
    </r>
    <r>
      <rPr>
        <sz val="10"/>
        <color theme="1"/>
        <rFont val="Tahoma"/>
        <family val="2"/>
      </rPr>
      <t xml:space="preserve"> Edith Wolford</t>
    </r>
  </si>
  <si>
    <r>
      <rPr>
        <i/>
        <sz val="10"/>
        <color theme="1"/>
        <rFont val="Tahoma"/>
        <family val="2"/>
      </rPr>
      <t>Iris</t>
    </r>
    <r>
      <rPr>
        <sz val="10"/>
        <color theme="1"/>
        <rFont val="Tahoma"/>
        <family val="2"/>
      </rPr>
      <t xml:space="preserve"> Magrib</t>
    </r>
  </si>
  <si>
    <r>
      <rPr>
        <i/>
        <sz val="10"/>
        <color theme="1"/>
        <rFont val="Tahoma"/>
        <family val="2"/>
      </rPr>
      <t>Iris</t>
    </r>
    <r>
      <rPr>
        <sz val="10"/>
        <color theme="1"/>
        <rFont val="Tahoma"/>
        <family val="2"/>
      </rPr>
      <t xml:space="preserve"> Purple Flame</t>
    </r>
  </si>
  <si>
    <r>
      <rPr>
        <i/>
        <sz val="10"/>
        <color theme="1"/>
        <rFont val="Tahoma"/>
        <family val="2"/>
      </rPr>
      <t>Isolepis</t>
    </r>
    <r>
      <rPr>
        <sz val="10"/>
        <color theme="1"/>
        <rFont val="Tahoma"/>
        <family val="2"/>
      </rPr>
      <t xml:space="preserve"> Cernua</t>
    </r>
  </si>
  <si>
    <r>
      <rPr>
        <i/>
        <sz val="10"/>
        <color theme="1"/>
        <rFont val="Tahoma"/>
        <family val="2"/>
      </rPr>
      <t>Lomandra</t>
    </r>
    <r>
      <rPr>
        <sz val="10"/>
        <color theme="1"/>
        <rFont val="Tahoma"/>
        <family val="2"/>
      </rPr>
      <t xml:space="preserve"> Miner's Gold</t>
    </r>
  </si>
  <si>
    <r>
      <rPr>
        <i/>
        <sz val="10"/>
        <color theme="1"/>
        <rFont val="Tahoma"/>
        <family val="2"/>
      </rPr>
      <t>Miscanthus</t>
    </r>
    <r>
      <rPr>
        <sz val="10"/>
        <color theme="1"/>
        <rFont val="Tahoma"/>
        <family val="2"/>
      </rPr>
      <t xml:space="preserve"> Gracillimus</t>
    </r>
  </si>
  <si>
    <r>
      <rPr>
        <i/>
        <sz val="10"/>
        <color theme="1"/>
        <rFont val="Tahoma"/>
        <family val="2"/>
      </rPr>
      <t>Muhlenbergia capillaris</t>
    </r>
    <r>
      <rPr>
        <sz val="10"/>
        <color theme="1"/>
        <rFont val="Tahoma"/>
        <family val="2"/>
      </rPr>
      <t xml:space="preserve"> 'White Cloud'</t>
    </r>
  </si>
  <si>
    <r>
      <rPr>
        <i/>
        <sz val="10"/>
        <color theme="1"/>
        <rFont val="Tahoma"/>
        <family val="2"/>
      </rPr>
      <t>Panicum Virgatum</t>
    </r>
    <r>
      <rPr>
        <sz val="10"/>
        <color theme="1"/>
        <rFont val="Tahoma"/>
        <family val="2"/>
      </rPr>
      <t xml:space="preserve"> Shenandoah</t>
    </r>
  </si>
  <si>
    <r>
      <rPr>
        <i/>
        <sz val="10"/>
        <color theme="1"/>
        <rFont val="Tahoma"/>
        <family val="2"/>
      </rPr>
      <t xml:space="preserve">Schizachyrium </t>
    </r>
    <r>
      <rPr>
        <sz val="10"/>
        <color theme="1"/>
        <rFont val="Tahoma"/>
        <family val="2"/>
      </rPr>
      <t>"The Blue"</t>
    </r>
  </si>
  <si>
    <r>
      <rPr>
        <i/>
        <sz val="10"/>
        <color theme="1"/>
        <rFont val="Tahoma"/>
        <family val="2"/>
      </rPr>
      <t>Schizachyrium</t>
    </r>
    <r>
      <rPr>
        <sz val="10"/>
        <color theme="1"/>
        <rFont val="Tahoma"/>
        <family val="2"/>
      </rPr>
      <t xml:space="preserve"> 'The Blue'</t>
    </r>
  </si>
  <si>
    <r>
      <rPr>
        <i/>
        <sz val="10"/>
        <color theme="1"/>
        <rFont val="Tahoma"/>
        <family val="2"/>
      </rPr>
      <t>Shenandoah</t>
    </r>
    <r>
      <rPr>
        <sz val="10"/>
        <color theme="1"/>
        <rFont val="Tahoma"/>
        <family val="2"/>
      </rPr>
      <t>' Panicum Virgatum</t>
    </r>
  </si>
  <si>
    <r>
      <rPr>
        <i/>
        <sz val="10"/>
        <color theme="1"/>
        <rFont val="Tahoma"/>
        <family val="2"/>
      </rPr>
      <t>Yucca</t>
    </r>
    <r>
      <rPr>
        <sz val="10"/>
        <color theme="1"/>
        <rFont val="Tahoma"/>
        <family val="2"/>
      </rPr>
      <t xml:space="preserve"> Citrus Twist</t>
    </r>
  </si>
  <si>
    <r>
      <rPr>
        <i/>
        <sz val="10"/>
        <color theme="1"/>
        <rFont val="Tahoma"/>
        <family val="2"/>
      </rPr>
      <t>Geranium</t>
    </r>
    <r>
      <rPr>
        <sz val="10"/>
        <color theme="1"/>
        <rFont val="Tahoma"/>
        <family val="2"/>
      </rPr>
      <t xml:space="preserve"> Azure Rush</t>
    </r>
  </si>
  <si>
    <r>
      <rPr>
        <i/>
        <sz val="10"/>
        <color theme="1"/>
        <rFont val="Tahoma"/>
        <family val="2"/>
      </rPr>
      <t>Geranium</t>
    </r>
    <r>
      <rPr>
        <sz val="10"/>
        <color theme="1"/>
        <rFont val="Tahoma"/>
        <family val="2"/>
      </rPr>
      <t xml:space="preserve"> Blushing Turtle</t>
    </r>
  </si>
  <si>
    <r>
      <rPr>
        <i/>
        <sz val="10"/>
        <color theme="1"/>
        <rFont val="Tahoma"/>
        <family val="2"/>
      </rPr>
      <t>Geranium</t>
    </r>
    <r>
      <rPr>
        <sz val="10"/>
        <color theme="1"/>
        <rFont val="Tahoma"/>
        <family val="2"/>
      </rPr>
      <t xml:space="preserve"> Dragon Heart</t>
    </r>
  </si>
  <si>
    <r>
      <rPr>
        <i/>
        <sz val="10"/>
        <color theme="1"/>
        <rFont val="Tahoma"/>
        <family val="2"/>
      </rPr>
      <t>Geranium</t>
    </r>
    <r>
      <rPr>
        <sz val="10"/>
        <color theme="1"/>
        <rFont val="Tahoma"/>
        <family val="2"/>
      </rPr>
      <t xml:space="preserve"> Kelly-Anne</t>
    </r>
  </si>
  <si>
    <r>
      <rPr>
        <i/>
        <sz val="10"/>
        <color theme="1"/>
        <rFont val="Tahoma"/>
        <family val="2"/>
      </rPr>
      <t>Geranium</t>
    </r>
    <r>
      <rPr>
        <sz val="10"/>
        <color theme="1"/>
        <rFont val="Tahoma"/>
        <family val="2"/>
      </rPr>
      <t xml:space="preserve"> Mary-Anne</t>
    </r>
  </si>
  <si>
    <r>
      <rPr>
        <i/>
        <sz val="10"/>
        <color theme="1"/>
        <rFont val="Tahoma"/>
        <family val="2"/>
      </rPr>
      <t>Geranium</t>
    </r>
    <r>
      <rPr>
        <sz val="10"/>
        <color theme="1"/>
        <rFont val="Tahoma"/>
        <family val="2"/>
      </rPr>
      <t xml:space="preserve"> prat. Black 'n White</t>
    </r>
  </si>
  <si>
    <r>
      <rPr>
        <i/>
        <sz val="10"/>
        <color theme="1"/>
        <rFont val="Tahoma"/>
        <family val="2"/>
      </rPr>
      <t>Geranium</t>
    </r>
    <r>
      <rPr>
        <sz val="10"/>
        <color theme="1"/>
        <rFont val="Tahoma"/>
        <family val="2"/>
      </rPr>
      <t xml:space="preserve"> prat. Midnight Reiter</t>
    </r>
  </si>
  <si>
    <r>
      <rPr>
        <i/>
        <sz val="10"/>
        <color theme="1"/>
        <rFont val="Tahoma"/>
        <family val="2"/>
      </rPr>
      <t>Geranium</t>
    </r>
    <r>
      <rPr>
        <sz val="10"/>
        <color theme="1"/>
        <rFont val="Tahoma"/>
        <family val="2"/>
      </rPr>
      <t xml:space="preserve"> Rozanne</t>
    </r>
  </si>
  <si>
    <r>
      <rPr>
        <i/>
        <sz val="10"/>
        <color theme="1"/>
        <rFont val="Tahoma"/>
        <family val="2"/>
      </rPr>
      <t>Geranium</t>
    </r>
    <r>
      <rPr>
        <sz val="10"/>
        <color theme="1"/>
        <rFont val="Tahoma"/>
        <family val="2"/>
      </rPr>
      <t xml:space="preserve"> Storm Cloud</t>
    </r>
  </si>
  <si>
    <r>
      <rPr>
        <i/>
        <sz val="10"/>
        <color theme="1"/>
        <rFont val="Tahoma"/>
        <family val="2"/>
      </rPr>
      <t>Echinacea</t>
    </r>
    <r>
      <rPr>
        <sz val="10"/>
        <color theme="1"/>
        <rFont val="Tahoma"/>
        <family val="2"/>
      </rPr>
      <t xml:space="preserve"> Delicious Candy</t>
    </r>
  </si>
  <si>
    <r>
      <rPr>
        <i/>
        <sz val="10"/>
        <color theme="1"/>
        <rFont val="Tahoma"/>
        <family val="2"/>
      </rPr>
      <t>Echinacea</t>
    </r>
    <r>
      <rPr>
        <sz val="10"/>
        <color theme="1"/>
        <rFont val="Tahoma"/>
        <family val="2"/>
      </rPr>
      <t xml:space="preserve"> Delicious Nougat</t>
    </r>
  </si>
  <si>
    <r>
      <rPr>
        <i/>
        <sz val="10"/>
        <color theme="1"/>
        <rFont val="Tahoma"/>
        <family val="2"/>
      </rPr>
      <t>Echinacea</t>
    </r>
    <r>
      <rPr>
        <sz val="10"/>
        <color theme="1"/>
        <rFont val="Tahoma"/>
        <family val="2"/>
      </rPr>
      <t xml:space="preserve"> Delicious Strawberry</t>
    </r>
  </si>
  <si>
    <r>
      <rPr>
        <i/>
        <sz val="10"/>
        <color theme="1"/>
        <rFont val="Tahoma"/>
        <family val="2"/>
      </rPr>
      <t>Echinacea</t>
    </r>
    <r>
      <rPr>
        <sz val="10"/>
        <color theme="1"/>
        <rFont val="Tahoma"/>
        <family val="2"/>
      </rPr>
      <t xml:space="preserve"> Fatal Attraction</t>
    </r>
  </si>
  <si>
    <r>
      <rPr>
        <i/>
        <sz val="10"/>
        <color theme="1"/>
        <rFont val="Tahoma"/>
        <family val="2"/>
      </rPr>
      <t>Echinacea</t>
    </r>
    <r>
      <rPr>
        <sz val="10"/>
        <color theme="1"/>
        <rFont val="Tahoma"/>
        <family val="2"/>
      </rPr>
      <t xml:space="preserve"> Green Jewel</t>
    </r>
  </si>
  <si>
    <r>
      <rPr>
        <i/>
        <sz val="10"/>
        <color theme="1"/>
        <rFont val="Tahoma"/>
        <family val="2"/>
      </rPr>
      <t>Echinacea</t>
    </r>
    <r>
      <rPr>
        <sz val="10"/>
        <color theme="1"/>
        <rFont val="Tahoma"/>
        <family val="2"/>
      </rPr>
      <t xml:space="preserve"> Pica Bella</t>
    </r>
  </si>
  <si>
    <r>
      <rPr>
        <i/>
        <sz val="10"/>
        <color theme="1"/>
        <rFont val="Tahoma"/>
        <family val="2"/>
      </rPr>
      <t>Echinacea</t>
    </r>
    <r>
      <rPr>
        <sz val="10"/>
        <color theme="1"/>
        <rFont val="Tahoma"/>
        <family val="2"/>
      </rPr>
      <t xml:space="preserve"> Pretty Parasols</t>
    </r>
  </si>
  <si>
    <r>
      <rPr>
        <i/>
        <sz val="10"/>
        <color theme="1"/>
        <rFont val="Tahoma"/>
        <family val="2"/>
      </rPr>
      <t>Echinacea</t>
    </r>
    <r>
      <rPr>
        <sz val="10"/>
        <color theme="1"/>
        <rFont val="Tahoma"/>
        <family val="2"/>
      </rPr>
      <t xml:space="preserve"> Sensation Pink</t>
    </r>
  </si>
  <si>
    <r>
      <rPr>
        <i/>
        <sz val="10"/>
        <color theme="1"/>
        <rFont val="Tahoma"/>
        <family val="2"/>
      </rPr>
      <t>Echinacea</t>
    </r>
    <r>
      <rPr>
        <sz val="10"/>
        <color theme="1"/>
        <rFont val="Tahoma"/>
        <family val="2"/>
      </rPr>
      <t xml:space="preserve"> 'Sun Seeker Mineola'</t>
    </r>
  </si>
  <si>
    <r>
      <rPr>
        <i/>
        <sz val="10"/>
        <color theme="1"/>
        <rFont val="Tahoma"/>
        <family val="2"/>
      </rPr>
      <t>Echinacea</t>
    </r>
    <r>
      <rPr>
        <sz val="10"/>
        <color theme="1"/>
        <rFont val="Tahoma"/>
        <family val="2"/>
      </rPr>
      <t xml:space="preserve"> SunSeekers Apple Green</t>
    </r>
  </si>
  <si>
    <r>
      <rPr>
        <i/>
        <sz val="10"/>
        <color theme="1"/>
        <rFont val="Tahoma"/>
        <family val="2"/>
      </rPr>
      <t>Echinacea</t>
    </r>
    <r>
      <rPr>
        <sz val="10"/>
        <color theme="1"/>
        <rFont val="Tahoma"/>
        <family val="2"/>
      </rPr>
      <t xml:space="preserve"> SunSeekers Blush</t>
    </r>
  </si>
  <si>
    <r>
      <rPr>
        <i/>
        <sz val="10"/>
        <color theme="1"/>
        <rFont val="Tahoma"/>
        <family val="2"/>
      </rPr>
      <t>Echinacea</t>
    </r>
    <r>
      <rPr>
        <sz val="10"/>
        <color theme="1"/>
        <rFont val="Tahoma"/>
        <family val="2"/>
      </rPr>
      <t xml:space="preserve"> SunSeekers Citrus</t>
    </r>
  </si>
  <si>
    <r>
      <rPr>
        <i/>
        <sz val="10"/>
        <color theme="1"/>
        <rFont val="Tahoma"/>
        <family val="2"/>
      </rPr>
      <t>Echinacea</t>
    </r>
    <r>
      <rPr>
        <sz val="10"/>
        <color theme="1"/>
        <rFont val="Tahoma"/>
        <family val="2"/>
      </rPr>
      <t xml:space="preserve"> SunSeekers Clementine</t>
    </r>
  </si>
  <si>
    <r>
      <rPr>
        <i/>
        <sz val="10"/>
        <color theme="1"/>
        <rFont val="Tahoma"/>
        <family val="2"/>
      </rPr>
      <t>Echinacea</t>
    </r>
    <r>
      <rPr>
        <sz val="10"/>
        <color theme="1"/>
        <rFont val="Tahoma"/>
        <family val="2"/>
      </rPr>
      <t xml:space="preserve"> SunSeekers Golden Sun</t>
    </r>
  </si>
  <si>
    <r>
      <rPr>
        <i/>
        <sz val="10"/>
        <color theme="1"/>
        <rFont val="Tahoma"/>
        <family val="2"/>
      </rPr>
      <t>Echinacea</t>
    </r>
    <r>
      <rPr>
        <sz val="10"/>
        <color theme="1"/>
        <rFont val="Tahoma"/>
        <family val="2"/>
      </rPr>
      <t xml:space="preserve"> SunSeekers Hot Pink</t>
    </r>
  </si>
  <si>
    <r>
      <rPr>
        <i/>
        <sz val="10"/>
        <color theme="1"/>
        <rFont val="Tahoma"/>
        <family val="2"/>
      </rPr>
      <t>Echinacea</t>
    </r>
    <r>
      <rPr>
        <sz val="10"/>
        <color theme="1"/>
        <rFont val="Tahoma"/>
        <family val="2"/>
      </rPr>
      <t xml:space="preserve"> SunSeekers Magenta</t>
    </r>
  </si>
  <si>
    <r>
      <rPr>
        <i/>
        <sz val="10"/>
        <color theme="1"/>
        <rFont val="Tahoma"/>
        <family val="2"/>
      </rPr>
      <t>Echinacea</t>
    </r>
    <r>
      <rPr>
        <sz val="10"/>
        <color theme="1"/>
        <rFont val="Tahoma"/>
        <family val="2"/>
      </rPr>
      <t xml:space="preserve"> SunSeekers Mango Sunrise</t>
    </r>
  </si>
  <si>
    <r>
      <rPr>
        <i/>
        <sz val="10"/>
        <color theme="1"/>
        <rFont val="Tahoma"/>
        <family val="2"/>
      </rPr>
      <t>Echinacea</t>
    </r>
    <r>
      <rPr>
        <sz val="10"/>
        <color theme="1"/>
        <rFont val="Tahoma"/>
        <family val="2"/>
      </rPr>
      <t xml:space="preserve"> SunSeekers Mineola</t>
    </r>
  </si>
  <si>
    <r>
      <rPr>
        <i/>
        <sz val="10"/>
        <color theme="1"/>
        <rFont val="Tahoma"/>
        <family val="2"/>
      </rPr>
      <t>Echinacea</t>
    </r>
    <r>
      <rPr>
        <sz val="10"/>
        <color theme="1"/>
        <rFont val="Tahoma"/>
        <family val="2"/>
      </rPr>
      <t xml:space="preserve"> SunSeekers Orange</t>
    </r>
  </si>
  <si>
    <r>
      <rPr>
        <i/>
        <sz val="10"/>
        <color theme="1"/>
        <rFont val="Tahoma"/>
        <family val="2"/>
      </rPr>
      <t>Echinacea</t>
    </r>
    <r>
      <rPr>
        <sz val="10"/>
        <color theme="1"/>
        <rFont val="Tahoma"/>
        <family val="2"/>
      </rPr>
      <t xml:space="preserve"> SunSeekers Pink Grapefruit</t>
    </r>
  </si>
  <si>
    <r>
      <rPr>
        <i/>
        <sz val="10"/>
        <color theme="1"/>
        <rFont val="Tahoma"/>
        <family val="2"/>
      </rPr>
      <t>Echinacea</t>
    </r>
    <r>
      <rPr>
        <sz val="10"/>
        <color theme="1"/>
        <rFont val="Tahoma"/>
        <family val="2"/>
      </rPr>
      <t xml:space="preserve"> SunSeekers Pomegranate</t>
    </r>
  </si>
  <si>
    <r>
      <rPr>
        <i/>
        <sz val="10"/>
        <color theme="1"/>
        <rFont val="Tahoma"/>
        <family val="2"/>
      </rPr>
      <t>Echinacea</t>
    </r>
    <r>
      <rPr>
        <sz val="10"/>
        <color theme="1"/>
        <rFont val="Tahoma"/>
        <family val="2"/>
      </rPr>
      <t xml:space="preserve"> SunSeekers Pumpkin Pie</t>
    </r>
  </si>
  <si>
    <r>
      <rPr>
        <i/>
        <sz val="10"/>
        <color theme="1"/>
        <rFont val="Tahoma"/>
        <family val="2"/>
      </rPr>
      <t>Echinacea</t>
    </r>
    <r>
      <rPr>
        <sz val="10"/>
        <color theme="1"/>
        <rFont val="Tahoma"/>
        <family val="2"/>
      </rPr>
      <t xml:space="preserve"> SunSeekers Purplelicious</t>
    </r>
  </si>
  <si>
    <r>
      <rPr>
        <i/>
        <sz val="10"/>
        <color theme="1"/>
        <rFont val="Tahoma"/>
        <family val="2"/>
      </rPr>
      <t>Echinacea</t>
    </r>
    <r>
      <rPr>
        <sz val="10"/>
        <color theme="1"/>
        <rFont val="Tahoma"/>
        <family val="2"/>
      </rPr>
      <t xml:space="preserve"> SunSeekers Racing Red</t>
    </r>
  </si>
  <si>
    <r>
      <rPr>
        <i/>
        <sz val="10"/>
        <color theme="1"/>
        <rFont val="Tahoma"/>
        <family val="2"/>
      </rPr>
      <t>Echinacea</t>
    </r>
    <r>
      <rPr>
        <sz val="10"/>
        <color theme="1"/>
        <rFont val="Tahoma"/>
        <family val="2"/>
      </rPr>
      <t xml:space="preserve"> SunSeekers Rainbow</t>
    </r>
  </si>
  <si>
    <r>
      <rPr>
        <i/>
        <sz val="10"/>
        <color theme="1"/>
        <rFont val="Tahoma"/>
        <family val="2"/>
      </rPr>
      <t>Echinacea</t>
    </r>
    <r>
      <rPr>
        <sz val="10"/>
        <color theme="1"/>
        <rFont val="Tahoma"/>
        <family val="2"/>
      </rPr>
      <t xml:space="preserve"> SunSeekers Red</t>
    </r>
  </si>
  <si>
    <r>
      <rPr>
        <i/>
        <sz val="10"/>
        <color theme="1"/>
        <rFont val="Tahoma"/>
        <family val="2"/>
      </rPr>
      <t>Echinacea</t>
    </r>
    <r>
      <rPr>
        <sz val="10"/>
        <color theme="1"/>
        <rFont val="Tahoma"/>
        <family val="2"/>
      </rPr>
      <t xml:space="preserve"> SunSeekers Salmon</t>
    </r>
  </si>
  <si>
    <r>
      <rPr>
        <i/>
        <sz val="10"/>
        <color theme="1"/>
        <rFont val="Tahoma"/>
        <family val="2"/>
      </rPr>
      <t>Echinacea</t>
    </r>
    <r>
      <rPr>
        <sz val="10"/>
        <color theme="1"/>
        <rFont val="Tahoma"/>
        <family val="2"/>
      </rPr>
      <t xml:space="preserve"> SunSeekers Sweet Fuchsia</t>
    </r>
  </si>
  <si>
    <r>
      <rPr>
        <i/>
        <sz val="10"/>
        <color theme="1"/>
        <rFont val="Tahoma"/>
        <family val="2"/>
      </rPr>
      <t>Echinacea</t>
    </r>
    <r>
      <rPr>
        <sz val="10"/>
        <color theme="1"/>
        <rFont val="Tahoma"/>
        <family val="2"/>
      </rPr>
      <t xml:space="preserve"> SunSeekers Tequila Sunrise</t>
    </r>
  </si>
  <si>
    <r>
      <rPr>
        <i/>
        <sz val="10"/>
        <color theme="1"/>
        <rFont val="Tahoma"/>
        <family val="2"/>
      </rPr>
      <t>Echinacea</t>
    </r>
    <r>
      <rPr>
        <sz val="10"/>
        <color theme="1"/>
        <rFont val="Tahoma"/>
        <family val="2"/>
      </rPr>
      <t xml:space="preserve"> SunSeekers White Perfection</t>
    </r>
  </si>
  <si>
    <r>
      <rPr>
        <i/>
        <sz val="10"/>
        <color theme="1"/>
        <rFont val="Tahoma"/>
        <family val="2"/>
      </rPr>
      <t>Echinacea</t>
    </r>
    <r>
      <rPr>
        <sz val="10"/>
        <color theme="1"/>
        <rFont val="Tahoma"/>
        <family val="2"/>
      </rPr>
      <t xml:space="preserve"> SunSeekers Yellow</t>
    </r>
  </si>
  <si>
    <r>
      <rPr>
        <i/>
        <sz val="10"/>
        <color theme="1"/>
        <rFont val="Tahoma"/>
        <family val="2"/>
      </rPr>
      <t>Dianella tasmanica</t>
    </r>
    <r>
      <rPr>
        <sz val="10"/>
        <color theme="1"/>
        <rFont val="Tahoma"/>
        <family val="2"/>
      </rPr>
      <t xml:space="preserve"> 'Variegata'</t>
    </r>
  </si>
  <si>
    <r>
      <rPr>
        <i/>
        <sz val="10"/>
        <color theme="1"/>
        <rFont val="Tahoma"/>
        <family val="2"/>
      </rPr>
      <t>Cordyline</t>
    </r>
    <r>
      <rPr>
        <sz val="10"/>
        <color theme="1"/>
        <rFont val="Tahoma"/>
        <family val="2"/>
      </rPr>
      <t xml:space="preserve"> Red Star</t>
    </r>
  </si>
  <si>
    <r>
      <rPr>
        <i/>
        <sz val="10"/>
        <color theme="1"/>
        <rFont val="Tahoma"/>
        <family val="2"/>
      </rPr>
      <t>Carex</t>
    </r>
    <r>
      <rPr>
        <sz val="10"/>
        <color theme="1"/>
        <rFont val="Tahoma"/>
        <family val="2"/>
      </rPr>
      <t xml:space="preserve"> appalachica</t>
    </r>
  </si>
  <si>
    <r>
      <rPr>
        <i/>
        <sz val="10"/>
        <color theme="1"/>
        <rFont val="Tahoma"/>
        <family val="2"/>
      </rPr>
      <t>Carex</t>
    </r>
    <r>
      <rPr>
        <sz val="10"/>
        <color theme="1"/>
        <rFont val="Tahoma"/>
        <family val="2"/>
      </rPr>
      <t xml:space="preserve"> Evergold</t>
    </r>
  </si>
  <si>
    <r>
      <rPr>
        <i/>
        <sz val="10"/>
        <color theme="1"/>
        <rFont val="Tahoma"/>
        <family val="2"/>
      </rPr>
      <t>Carex</t>
    </r>
    <r>
      <rPr>
        <sz val="10"/>
        <color theme="1"/>
        <rFont val="Tahoma"/>
        <family val="2"/>
      </rPr>
      <t xml:space="preserve"> Feather Falls</t>
    </r>
  </si>
  <si>
    <r>
      <rPr>
        <i/>
        <sz val="10"/>
        <color theme="1"/>
        <rFont val="Tahoma"/>
        <family val="2"/>
      </rPr>
      <t>Carex</t>
    </r>
    <r>
      <rPr>
        <sz val="10"/>
        <color theme="1"/>
        <rFont val="Tahoma"/>
        <family val="2"/>
      </rPr>
      <t xml:space="preserve"> Frosted Curls</t>
    </r>
  </si>
  <si>
    <r>
      <rPr>
        <i/>
        <sz val="10"/>
        <color theme="1"/>
        <rFont val="Tahoma"/>
        <family val="2"/>
      </rPr>
      <t>Carex</t>
    </r>
    <r>
      <rPr>
        <sz val="10"/>
        <color theme="1"/>
        <rFont val="Tahoma"/>
        <family val="2"/>
      </rPr>
      <t xml:space="preserve"> Moon Falls</t>
    </r>
  </si>
  <si>
    <r>
      <rPr>
        <i/>
        <sz val="10"/>
        <color theme="1"/>
        <rFont val="Tahoma"/>
        <family val="2"/>
      </rPr>
      <t>Carex</t>
    </r>
    <r>
      <rPr>
        <sz val="10"/>
        <color theme="1"/>
        <rFont val="Tahoma"/>
        <family val="2"/>
      </rPr>
      <t xml:space="preserve"> pensylvanica</t>
    </r>
  </si>
  <si>
    <r>
      <rPr>
        <i/>
        <sz val="10"/>
        <color theme="1"/>
        <rFont val="Tahoma"/>
        <family val="2"/>
      </rPr>
      <t>Carex</t>
    </r>
    <r>
      <rPr>
        <sz val="10"/>
        <color theme="1"/>
        <rFont val="Tahoma"/>
        <family val="2"/>
      </rPr>
      <t xml:space="preserve"> plantaginea</t>
    </r>
  </si>
  <si>
    <r>
      <rPr>
        <i/>
        <sz val="10"/>
        <color theme="1"/>
        <rFont val="Tahoma"/>
        <family val="2"/>
      </rPr>
      <t>Carex</t>
    </r>
    <r>
      <rPr>
        <sz val="10"/>
        <color theme="1"/>
        <rFont val="Tahoma"/>
        <family val="2"/>
      </rPr>
      <t xml:space="preserve"> Ribbon Falls</t>
    </r>
  </si>
  <si>
    <r>
      <rPr>
        <i/>
        <sz val="10"/>
        <color theme="1"/>
        <rFont val="Tahoma"/>
        <family val="2"/>
      </rPr>
      <t>Carex</t>
    </r>
    <r>
      <rPr>
        <sz val="10"/>
        <color theme="1"/>
        <rFont val="Tahoma"/>
        <family val="2"/>
      </rPr>
      <t xml:space="preserve"> rosea</t>
    </r>
  </si>
  <si>
    <r>
      <rPr>
        <i/>
        <sz val="10"/>
        <color theme="1"/>
        <rFont val="Tahoma"/>
        <family val="2"/>
      </rPr>
      <t>Carex</t>
    </r>
    <r>
      <rPr>
        <sz val="10"/>
        <color theme="1"/>
        <rFont val="Tahoma"/>
        <family val="2"/>
      </rPr>
      <t xml:space="preserve"> scaposa HBCS23</t>
    </r>
  </si>
  <si>
    <r>
      <rPr>
        <i/>
        <sz val="10"/>
        <color theme="1"/>
        <rFont val="Tahoma"/>
        <family val="2"/>
      </rPr>
      <t>Callistemon viminalis</t>
    </r>
    <r>
      <rPr>
        <sz val="10"/>
        <color theme="1"/>
        <rFont val="Tahoma"/>
        <family val="2"/>
      </rPr>
      <t xml:space="preserve"> 'Little John'</t>
    </r>
  </si>
  <si>
    <r>
      <rPr>
        <i/>
        <sz val="10"/>
        <color theme="1"/>
        <rFont val="Tahoma"/>
        <family val="2"/>
      </rPr>
      <t>Brunnera</t>
    </r>
    <r>
      <rPr>
        <sz val="10"/>
        <color theme="1"/>
        <rFont val="Tahoma"/>
        <family val="2"/>
      </rPr>
      <t xml:space="preserve"> Jack Frost</t>
    </r>
  </si>
  <si>
    <r>
      <rPr>
        <i/>
        <sz val="10"/>
        <color theme="1"/>
        <rFont val="Tahoma"/>
        <family val="2"/>
      </rPr>
      <t>Brunnera</t>
    </r>
    <r>
      <rPr>
        <sz val="10"/>
        <color theme="1"/>
        <rFont val="Tahoma"/>
        <family val="2"/>
      </rPr>
      <t xml:space="preserve"> Looking Glass</t>
    </r>
  </si>
  <si>
    <r>
      <rPr>
        <i/>
        <sz val="10"/>
        <color theme="1"/>
        <rFont val="Tahoma"/>
        <family val="2"/>
      </rPr>
      <t>Brunnera</t>
    </r>
    <r>
      <rPr>
        <sz val="10"/>
        <color theme="1"/>
        <rFont val="Tahoma"/>
        <family val="2"/>
      </rPr>
      <t xml:space="preserve"> macrophylla</t>
    </r>
  </si>
  <si>
    <r>
      <rPr>
        <i/>
        <sz val="10"/>
        <color theme="1"/>
        <rFont val="Tahoma"/>
        <family val="2"/>
      </rPr>
      <t>Brunnera</t>
    </r>
    <r>
      <rPr>
        <sz val="10"/>
        <color theme="1"/>
        <rFont val="Tahoma"/>
        <family val="2"/>
      </rPr>
      <t xml:space="preserve"> Silver Carpet</t>
    </r>
  </si>
  <si>
    <r>
      <rPr>
        <i/>
        <sz val="10"/>
        <color theme="1"/>
        <rFont val="Tahoma"/>
        <family val="2"/>
      </rPr>
      <t>Brunnera</t>
    </r>
    <r>
      <rPr>
        <sz val="10"/>
        <color theme="1"/>
        <rFont val="Tahoma"/>
        <family val="2"/>
      </rPr>
      <t xml:space="preserve"> Silver Heart</t>
    </r>
  </si>
  <si>
    <r>
      <rPr>
        <i/>
        <sz val="10"/>
        <color theme="1"/>
        <rFont val="Tahoma"/>
        <family val="2"/>
      </rPr>
      <t>Brunnera</t>
    </r>
    <r>
      <rPr>
        <sz val="10"/>
        <color theme="1"/>
        <rFont val="Tahoma"/>
        <family val="2"/>
      </rPr>
      <t xml:space="preserve"> Variegata</t>
    </r>
  </si>
  <si>
    <r>
      <rPr>
        <i/>
        <sz val="10"/>
        <color theme="1"/>
        <rFont val="Tahoma"/>
        <family val="2"/>
      </rPr>
      <t>Nandina domestica</t>
    </r>
    <r>
      <rPr>
        <sz val="10"/>
        <color theme="1"/>
        <rFont val="Tahoma"/>
        <family val="2"/>
      </rPr>
      <t xml:space="preserve"> 'Jaytee' PP14,668 Harbor Belle™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</si>
</sst>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mmmm\ d\,\ yyyy"/>
    <numFmt numFmtId="165" formatCode="_(* #,##0_);_(* \(#,##0\);_(* &quot;-&quot;??_);_(@_)"/>
    <numFmt numFmtId="166" formatCode="&quot;$&quot;#,##0.00"/>
  </numFmts>
  <fonts count="24" x14ac:knownFonts="1">
    <font>
      <sz val="11"/>
      <color theme="1"/>
      <name val="Aptos Narrow"/>
      <family val="2"/>
      <scheme val="minor"/>
    </font>
    <font>
      <sz val="11"/>
      <color theme="1"/>
      <name val="Aptos Narrow"/>
      <family val="2"/>
      <scheme val="minor"/>
    </font>
    <font>
      <b/>
      <sz val="10"/>
      <color theme="1"/>
      <name val="Tahoma"/>
      <family val="2"/>
    </font>
    <font>
      <b/>
      <sz val="10"/>
      <color rgb="FFFF0000"/>
      <name val="Arial"/>
      <family val="2"/>
    </font>
    <font>
      <b/>
      <sz val="10"/>
      <name val="Arial"/>
      <family val="2"/>
    </font>
    <font>
      <sz val="10"/>
      <color theme="1"/>
      <name val="Tahoma"/>
      <family val="2"/>
    </font>
    <font>
      <i/>
      <sz val="10"/>
      <color theme="1"/>
      <name val="Tahoma"/>
      <family val="2"/>
    </font>
    <font>
      <sz val="10"/>
      <name val="Arial"/>
      <family val="2"/>
    </font>
    <font>
      <b/>
      <sz val="10"/>
      <color theme="1"/>
      <name val="Arial"/>
      <family val="2"/>
    </font>
    <font>
      <sz val="10"/>
      <color theme="1"/>
      <name val="Arial"/>
      <family val="2"/>
    </font>
    <font>
      <sz val="10"/>
      <color rgb="FFFF0000"/>
      <name val="Arial"/>
      <family val="2"/>
    </font>
    <font>
      <i/>
      <sz val="9.5"/>
      <color theme="1"/>
      <name val="Tahoma"/>
      <family val="2"/>
    </font>
    <font>
      <sz val="9.5"/>
      <color theme="1"/>
      <name val="Tahoma"/>
      <family val="2"/>
    </font>
    <font>
      <sz val="9"/>
      <color theme="1"/>
      <name val="Tahoma"/>
      <family val="2"/>
    </font>
    <font>
      <sz val="8"/>
      <color theme="1"/>
      <name val="Tahoma"/>
      <family val="2"/>
    </font>
    <font>
      <sz val="8"/>
      <name val="Arial"/>
      <family val="2"/>
    </font>
    <font>
      <sz val="8"/>
      <name val="Tahoma"/>
      <family val="2"/>
    </font>
    <font>
      <b/>
      <sz val="9"/>
      <color indexed="81"/>
      <name val="Tahoma"/>
      <family val="2"/>
    </font>
    <font>
      <sz val="9"/>
      <color indexed="81"/>
      <name val="Tahoma"/>
      <family val="2"/>
    </font>
    <font>
      <sz val="10"/>
      <name val="Tahoma"/>
      <family val="2"/>
    </font>
    <font>
      <u/>
      <sz val="11"/>
      <color theme="10"/>
      <name val="Aptos Narrow"/>
      <family val="2"/>
      <scheme val="minor"/>
    </font>
    <font>
      <b/>
      <u/>
      <sz val="11"/>
      <color theme="10"/>
      <name val="Aptos Narrow"/>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cellStyleXfs>
  <cellXfs count="85">
    <xf numFmtId="0" fontId="0" fillId="0" borderId="0" xfId="0"/>
    <xf numFmtId="0" fontId="5" fillId="0" borderId="1" xfId="0" applyFont="1" applyBorder="1" applyAlignment="1">
      <alignment horizontal="center"/>
    </xf>
    <xf numFmtId="0" fontId="5" fillId="0" borderId="1" xfId="0" applyFont="1" applyBorder="1" applyAlignment="1" applyProtection="1">
      <alignment horizontal="center" vertical="center" shrinkToFit="1"/>
      <protection locked="0"/>
    </xf>
    <xf numFmtId="164" fontId="5" fillId="0" borderId="1" xfId="0" applyNumberFormat="1" applyFont="1" applyBorder="1" applyAlignment="1">
      <alignment vertical="center"/>
    </xf>
    <xf numFmtId="0" fontId="5" fillId="0" borderId="1" xfId="0" applyFont="1" applyBorder="1" applyAlignment="1">
      <alignment horizontal="center" vertical="center"/>
    </xf>
    <xf numFmtId="165" fontId="5" fillId="0" borderId="1" xfId="1" applyNumberFormat="1" applyFont="1" applyBorder="1" applyAlignment="1">
      <alignment horizontal="center" vertical="center"/>
    </xf>
    <xf numFmtId="44" fontId="5" fillId="0" borderId="1" xfId="2" applyFont="1" applyBorder="1" applyAlignment="1" applyProtection="1">
      <alignment horizontal="center" vertical="center" shrinkToFit="1"/>
      <protection locked="0"/>
    </xf>
    <xf numFmtId="166" fontId="7" fillId="0" borderId="1" xfId="0" applyNumberFormat="1" applyFont="1" applyBorder="1"/>
    <xf numFmtId="0" fontId="7" fillId="0" borderId="0" xfId="0" applyFont="1"/>
    <xf numFmtId="0" fontId="6" fillId="0" borderId="1" xfId="0" applyFont="1" applyBorder="1" applyAlignment="1" applyProtection="1">
      <alignment vertical="center"/>
      <protection locked="0"/>
    </xf>
    <xf numFmtId="0" fontId="5" fillId="0" borderId="1" xfId="0" applyFont="1" applyBorder="1" applyAlignment="1" applyProtection="1">
      <alignment horizontal="center" vertical="center"/>
      <protection locked="0"/>
    </xf>
    <xf numFmtId="165" fontId="5" fillId="0" borderId="1" xfId="1" applyNumberFormat="1" applyFont="1" applyBorder="1" applyAlignment="1" applyProtection="1">
      <alignment horizontal="center" vertical="center"/>
      <protection locked="0"/>
    </xf>
    <xf numFmtId="0" fontId="3" fillId="0" borderId="0" xfId="0" applyFont="1"/>
    <xf numFmtId="0" fontId="5" fillId="0" borderId="1" xfId="0" applyFont="1" applyBorder="1" applyAlignment="1" applyProtection="1">
      <alignment vertical="center"/>
      <protection locked="0"/>
    </xf>
    <xf numFmtId="164" fontId="6" fillId="0" borderId="1" xfId="0" applyNumberFormat="1" applyFont="1" applyBorder="1" applyAlignment="1">
      <alignment vertical="center"/>
    </xf>
    <xf numFmtId="0" fontId="8" fillId="0" borderId="0" xfId="0" applyFont="1"/>
    <xf numFmtId="0" fontId="4" fillId="0" borderId="0" xfId="0" applyFont="1"/>
    <xf numFmtId="0" fontId="9" fillId="0" borderId="0" xfId="0" applyFont="1"/>
    <xf numFmtId="0" fontId="10" fillId="0" borderId="0" xfId="0" applyFont="1"/>
    <xf numFmtId="0" fontId="5" fillId="0" borderId="1" xfId="0" applyFont="1" applyBorder="1"/>
    <xf numFmtId="0" fontId="4" fillId="0" borderId="2" xfId="0" applyFont="1" applyBorder="1"/>
    <xf numFmtId="0" fontId="6" fillId="0" borderId="1" xfId="0" applyFont="1" applyBorder="1"/>
    <xf numFmtId="0" fontId="5" fillId="0" borderId="1" xfId="0" applyFont="1" applyBorder="1" applyAlignment="1">
      <alignment horizontal="left"/>
    </xf>
    <xf numFmtId="0" fontId="6" fillId="0" borderId="1" xfId="0" applyFont="1" applyBorder="1" applyAlignment="1">
      <alignment horizontal="left"/>
    </xf>
    <xf numFmtId="0" fontId="11" fillId="0" borderId="1" xfId="0" applyFont="1" applyBorder="1" applyAlignment="1" applyProtection="1">
      <alignment vertical="center"/>
      <protection locked="0"/>
    </xf>
    <xf numFmtId="44" fontId="5" fillId="0" borderId="1" xfId="2" applyFont="1" applyBorder="1" applyAlignment="1">
      <alignment horizontal="center"/>
    </xf>
    <xf numFmtId="44" fontId="10" fillId="0" borderId="1" xfId="2" applyFont="1" applyBorder="1"/>
    <xf numFmtId="165" fontId="5" fillId="0" borderId="1" xfId="1" applyNumberFormat="1" applyFont="1" applyBorder="1"/>
    <xf numFmtId="0" fontId="14" fillId="0" borderId="1" xfId="0" applyFont="1" applyBorder="1" applyAlignment="1">
      <alignment horizontal="center"/>
    </xf>
    <xf numFmtId="165" fontId="5" fillId="0" borderId="1" xfId="1" applyNumberFormat="1" applyFont="1" applyFill="1" applyBorder="1"/>
    <xf numFmtId="0" fontId="15" fillId="0" borderId="0" xfId="0" applyFont="1" applyAlignment="1">
      <alignment horizontal="center"/>
    </xf>
    <xf numFmtId="0" fontId="16" fillId="0" borderId="0" xfId="0" applyFont="1" applyAlignment="1">
      <alignment horizontal="center"/>
    </xf>
    <xf numFmtId="3" fontId="7" fillId="0" borderId="0" xfId="0" applyNumberFormat="1" applyFont="1" applyAlignment="1">
      <alignment horizontal="center" shrinkToFit="1"/>
    </xf>
    <xf numFmtId="0" fontId="7" fillId="0" borderId="0" xfId="0" applyFont="1" applyAlignment="1">
      <alignment horizontal="centerContinuous"/>
    </xf>
    <xf numFmtId="0" fontId="19" fillId="0" borderId="0" xfId="0" applyFont="1" applyAlignment="1">
      <alignment horizontal="centerContinuous"/>
    </xf>
    <xf numFmtId="0" fontId="5" fillId="0" borderId="3"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xf>
    <xf numFmtId="0" fontId="14" fillId="0" borderId="3" xfId="0" applyFont="1" applyBorder="1" applyAlignment="1">
      <alignment horizontal="center"/>
    </xf>
    <xf numFmtId="0" fontId="13" fillId="0" borderId="3" xfId="0" applyFont="1" applyBorder="1" applyAlignment="1" applyProtection="1">
      <alignment horizontal="center" vertical="center" shrinkToFit="1"/>
      <protection locked="0"/>
    </xf>
    <xf numFmtId="0" fontId="5" fillId="0" borderId="7" xfId="0" applyFont="1" applyBorder="1" applyAlignment="1">
      <alignment horizontal="center"/>
    </xf>
    <xf numFmtId="0" fontId="5" fillId="0" borderId="8" xfId="0" applyFont="1" applyBorder="1" applyAlignment="1" applyProtection="1">
      <alignment horizontal="center" vertical="center" shrinkToFit="1"/>
      <protection locked="0"/>
    </xf>
    <xf numFmtId="0" fontId="14" fillId="0" borderId="8" xfId="0" applyFont="1" applyBorder="1" applyAlignment="1">
      <alignment horizontal="center"/>
    </xf>
    <xf numFmtId="0" fontId="14" fillId="0" borderId="8" xfId="0" applyFont="1" applyBorder="1" applyAlignment="1" applyProtection="1">
      <alignment horizontal="center" vertical="center"/>
      <protection locked="0"/>
    </xf>
    <xf numFmtId="0" fontId="13" fillId="0" borderId="8" xfId="0" applyFont="1" applyBorder="1" applyAlignment="1" applyProtection="1">
      <alignment horizontal="center" vertical="center" shrinkToFit="1"/>
      <protection locked="0"/>
    </xf>
    <xf numFmtId="0" fontId="21" fillId="0" borderId="0" xfId="3" applyFont="1" applyAlignment="1">
      <alignment horizontal="centerContinuous"/>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166" fontId="7" fillId="0" borderId="12" xfId="0" applyNumberFormat="1" applyFont="1" applyBorder="1"/>
    <xf numFmtId="3" fontId="5" fillId="0" borderId="3" xfId="0" applyNumberFormat="1" applyFont="1" applyBorder="1" applyAlignment="1">
      <alignment horizontal="center" vertical="center" shrinkToFit="1"/>
    </xf>
    <xf numFmtId="3" fontId="5" fillId="0" borderId="14" xfId="0" applyNumberFormat="1" applyFont="1" applyBorder="1" applyAlignment="1">
      <alignment horizontal="center" vertical="center" shrinkToFit="1"/>
    </xf>
    <xf numFmtId="165" fontId="5" fillId="0" borderId="8" xfId="1" applyNumberFormat="1" applyFont="1" applyBorder="1" applyAlignment="1" applyProtection="1">
      <alignment horizontal="center" vertical="center"/>
      <protection locked="0"/>
    </xf>
    <xf numFmtId="165" fontId="5" fillId="0" borderId="8" xfId="1" applyNumberFormat="1" applyFont="1" applyBorder="1" applyAlignment="1">
      <alignment horizontal="center" vertical="center"/>
    </xf>
    <xf numFmtId="165" fontId="5" fillId="0" borderId="8" xfId="1" applyNumberFormat="1" applyFont="1" applyBorder="1"/>
    <xf numFmtId="0" fontId="5" fillId="0" borderId="9" xfId="0" applyFont="1" applyBorder="1" applyAlignment="1">
      <alignment horizontal="center"/>
    </xf>
    <xf numFmtId="0" fontId="5" fillId="0" borderId="10" xfId="0" applyFont="1" applyBorder="1" applyAlignment="1" applyProtection="1">
      <alignment horizontal="center" vertical="center" shrinkToFit="1"/>
      <protection locked="0"/>
    </xf>
    <xf numFmtId="0" fontId="6" fillId="0" borderId="10" xfId="0" applyFont="1" applyBorder="1" applyAlignment="1" applyProtection="1">
      <alignment vertical="center"/>
      <protection locked="0"/>
    </xf>
    <xf numFmtId="0" fontId="5" fillId="0" borderId="10" xfId="0" applyFont="1" applyBorder="1" applyAlignment="1" applyProtection="1">
      <alignment horizontal="center" vertical="center"/>
      <protection locked="0"/>
    </xf>
    <xf numFmtId="44" fontId="5" fillId="0" borderId="10" xfId="2" applyFont="1" applyBorder="1" applyAlignment="1" applyProtection="1">
      <alignment horizontal="center" vertical="center" shrinkToFit="1"/>
      <protection locked="0"/>
    </xf>
    <xf numFmtId="0" fontId="5" fillId="0" borderId="10" xfId="0" applyFont="1" applyBorder="1" applyAlignment="1">
      <alignment horizontal="center" vertical="center"/>
    </xf>
    <xf numFmtId="165" fontId="5" fillId="0" borderId="10" xfId="1" applyNumberFormat="1" applyFont="1" applyBorder="1" applyAlignment="1">
      <alignment horizontal="center" vertical="center"/>
    </xf>
    <xf numFmtId="165" fontId="5" fillId="0" borderId="10" xfId="1" applyNumberFormat="1" applyFont="1" applyBorder="1" applyAlignment="1" applyProtection="1">
      <alignment horizontal="center" vertical="center"/>
      <protection locked="0"/>
    </xf>
    <xf numFmtId="165" fontId="5" fillId="0" borderId="11" xfId="1" applyNumberFormat="1" applyFont="1" applyBorder="1" applyAlignment="1" applyProtection="1">
      <alignment horizontal="center" vertical="center"/>
      <protection locked="0"/>
    </xf>
    <xf numFmtId="44" fontId="7" fillId="0" borderId="0" xfId="2" applyFont="1" applyAlignment="1">
      <alignment horizontal="center"/>
    </xf>
    <xf numFmtId="44" fontId="7" fillId="0" borderId="0" xfId="2" applyFont="1"/>
    <xf numFmtId="44" fontId="5" fillId="0" borderId="1" xfId="2" applyFont="1" applyBorder="1" applyAlignment="1" applyProtection="1">
      <alignment horizontal="center" vertical="center"/>
      <protection locked="0"/>
    </xf>
    <xf numFmtId="44" fontId="5" fillId="0" borderId="10" xfId="2" applyFont="1" applyBorder="1" applyAlignment="1" applyProtection="1">
      <alignment horizontal="center" vertical="center"/>
      <protection locked="0"/>
    </xf>
    <xf numFmtId="0" fontId="2" fillId="0" borderId="4" xfId="0" applyFont="1" applyBorder="1" applyAlignment="1">
      <alignment horizontal="left" vertical="center" wrapText="1"/>
    </xf>
    <xf numFmtId="164" fontId="2" fillId="0" borderId="5" xfId="0" applyNumberFormat="1" applyFont="1" applyBorder="1" applyAlignment="1">
      <alignment horizontal="left" vertical="center" wrapText="1"/>
    </xf>
    <xf numFmtId="0" fontId="2" fillId="0" borderId="5" xfId="0" applyFont="1" applyBorder="1" applyAlignment="1">
      <alignment horizontal="left" vertical="center" wrapText="1"/>
    </xf>
    <xf numFmtId="44" fontId="2" fillId="0" borderId="5" xfId="2" applyFont="1" applyBorder="1" applyAlignment="1">
      <alignment horizontal="left" vertical="center" wrapText="1"/>
    </xf>
    <xf numFmtId="17" fontId="2" fillId="0" borderId="5" xfId="0" applyNumberFormat="1" applyFont="1" applyBorder="1" applyAlignment="1">
      <alignment horizontal="left" vertical="center" wrapText="1"/>
    </xf>
    <xf numFmtId="17" fontId="2" fillId="0" borderId="6" xfId="0" applyNumberFormat="1" applyFont="1" applyBorder="1" applyAlignment="1">
      <alignment horizontal="left" vertical="center" wrapText="1"/>
    </xf>
    <xf numFmtId="17" fontId="2" fillId="0" borderId="15" xfId="0" applyNumberFormat="1" applyFont="1" applyBorder="1" applyAlignment="1">
      <alignment horizontal="left" vertical="center" wrapText="1"/>
    </xf>
    <xf numFmtId="0" fontId="4" fillId="0" borderId="0" xfId="0" applyFont="1" applyAlignment="1">
      <alignment horizontal="left" vertical="center" wrapText="1"/>
    </xf>
    <xf numFmtId="44" fontId="5" fillId="0" borderId="1" xfId="2" applyFont="1" applyFill="1" applyBorder="1" applyAlignment="1" applyProtection="1">
      <alignment horizontal="center" vertical="center"/>
      <protection locked="0"/>
    </xf>
    <xf numFmtId="44" fontId="5" fillId="0" borderId="1" xfId="2" applyFont="1" applyFill="1" applyBorder="1" applyAlignment="1">
      <alignment horizontal="center"/>
    </xf>
    <xf numFmtId="44" fontId="5" fillId="0" borderId="1" xfId="2" applyFont="1" applyFill="1" applyBorder="1" applyAlignment="1" applyProtection="1">
      <alignment horizontal="center" vertical="center" shrinkToFit="1"/>
      <protection locked="0"/>
    </xf>
    <xf numFmtId="165" fontId="5" fillId="2" borderId="1" xfId="1" applyNumberFormat="1" applyFont="1" applyFill="1" applyBorder="1" applyAlignment="1" applyProtection="1">
      <alignment horizontal="center" vertical="center"/>
      <protection locked="0"/>
    </xf>
    <xf numFmtId="165" fontId="5" fillId="3" borderId="1" xfId="1" applyNumberFormat="1" applyFont="1" applyFill="1" applyBorder="1" applyAlignment="1" applyProtection="1">
      <alignment horizontal="center" vertical="center"/>
      <protection locked="0"/>
    </xf>
    <xf numFmtId="165" fontId="5" fillId="2" borderId="1" xfId="1" applyNumberFormat="1" applyFont="1" applyFill="1" applyBorder="1"/>
    <xf numFmtId="165" fontId="5" fillId="2" borderId="10" xfId="1" applyNumberFormat="1" applyFont="1" applyFill="1" applyBorder="1" applyAlignment="1" applyProtection="1">
      <alignment horizontal="center" vertical="center"/>
      <protection locked="0"/>
    </xf>
    <xf numFmtId="165" fontId="5" fillId="0" borderId="1" xfId="1" applyNumberFormat="1" applyFont="1" applyFill="1" applyBorder="1" applyAlignment="1" applyProtection="1">
      <alignment horizontal="center" vertical="center"/>
      <protection locked="0"/>
    </xf>
    <xf numFmtId="165" fontId="3" fillId="0" borderId="0" xfId="0" applyNumberFormat="1" applyFont="1"/>
    <xf numFmtId="165" fontId="5" fillId="0" borderId="8" xfId="1" applyNumberFormat="1" applyFont="1" applyFill="1" applyBorder="1" applyAlignment="1" applyProtection="1">
      <alignment horizontal="center" vertical="center"/>
      <protection locked="0"/>
    </xf>
  </cellXfs>
  <cellStyles count="4">
    <cellStyle name="Comma" xfId="1" builtinId="3"/>
    <cellStyle name="Currency" xfId="2" builtinId="4"/>
    <cellStyle name="Hyperlink" xfId="3" builtinId="8"/>
    <cellStyle name="Normal" xfId="0" builtinId="0"/>
  </cellStyles>
  <dxfs count="0"/>
  <tableStyles count="1" defaultTableStyle="TableStyleMedium2" defaultPivotStyle="PivotStyleLight16">
    <tableStyle name="Invisible" pivot="0" table="0" count="0" xr9:uid="{5569A52B-9847-4C9A-B9EE-F4AC1F5BAB5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9525</xdr:colOff>
      <xdr:row>24</xdr:row>
      <xdr:rowOff>142875</xdr:rowOff>
    </xdr:from>
    <xdr:to>
      <xdr:col>5</xdr:col>
      <xdr:colOff>95250</xdr:colOff>
      <xdr:row>24</xdr:row>
      <xdr:rowOff>142875</xdr:rowOff>
    </xdr:to>
    <xdr:sp macro="" textlink="">
      <xdr:nvSpPr>
        <xdr:cNvPr id="2" name="Line 4">
          <a:extLst>
            <a:ext uri="{FF2B5EF4-FFF2-40B4-BE49-F238E27FC236}">
              <a16:creationId xmlns:a16="http://schemas.microsoft.com/office/drawing/2014/main" id="{C78DEED0-DC33-43C9-B766-0441BC03D5CA}"/>
            </a:ext>
          </a:extLst>
        </xdr:cNvPr>
        <xdr:cNvSpPr>
          <a:spLocks noChangeShapeType="1"/>
        </xdr:cNvSpPr>
      </xdr:nvSpPr>
      <xdr:spPr bwMode="auto">
        <a:xfrm flipV="1">
          <a:off x="5143500" y="4953000"/>
          <a:ext cx="7810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0</xdr:colOff>
      <xdr:row>24</xdr:row>
      <xdr:rowOff>142875</xdr:rowOff>
    </xdr:from>
    <xdr:to>
      <xdr:col>26</xdr:col>
      <xdr:colOff>0</xdr:colOff>
      <xdr:row>24</xdr:row>
      <xdr:rowOff>142875</xdr:rowOff>
    </xdr:to>
    <xdr:sp macro="" textlink="">
      <xdr:nvSpPr>
        <xdr:cNvPr id="3" name="AutoShape 5">
          <a:extLst>
            <a:ext uri="{FF2B5EF4-FFF2-40B4-BE49-F238E27FC236}">
              <a16:creationId xmlns:a16="http://schemas.microsoft.com/office/drawing/2014/main" id="{81E43015-776D-4850-82D7-58B54EF288F8}"/>
            </a:ext>
          </a:extLst>
        </xdr:cNvPr>
        <xdr:cNvSpPr>
          <a:spLocks noChangeArrowheads="1"/>
        </xdr:cNvSpPr>
      </xdr:nvSpPr>
      <xdr:spPr bwMode="auto">
        <a:xfrm>
          <a:off x="14487525" y="4953000"/>
          <a:ext cx="0" cy="0"/>
        </a:xfrm>
        <a:prstGeom prst="star5">
          <a:avLst/>
        </a:prstGeom>
        <a:noFill/>
        <a:ln>
          <a:noFill/>
        </a:ln>
        <a:effectLst/>
      </xdr:spPr>
      <xdr:txBody>
        <a:bodyPr/>
        <a:lstStyle/>
        <a:p>
          <a:endParaRPr lang="en-US"/>
        </a:p>
      </xdr:txBody>
    </xdr:sp>
    <xdr:clientData/>
  </xdr:twoCellAnchor>
  <xdr:oneCellAnchor>
    <xdr:from>
      <xdr:col>2</xdr:col>
      <xdr:colOff>0</xdr:colOff>
      <xdr:row>11</xdr:row>
      <xdr:rowOff>0</xdr:rowOff>
    </xdr:from>
    <xdr:ext cx="28575" cy="152400"/>
    <xdr:sp macro="" textlink="">
      <xdr:nvSpPr>
        <xdr:cNvPr id="4" name="Text Box 16">
          <a:extLst>
            <a:ext uri="{FF2B5EF4-FFF2-40B4-BE49-F238E27FC236}">
              <a16:creationId xmlns:a16="http://schemas.microsoft.com/office/drawing/2014/main" id="{E629F50C-0538-4C89-BBE1-17CA157750E4}"/>
            </a:ext>
          </a:extLst>
        </xdr:cNvPr>
        <xdr:cNvSpPr txBox="1">
          <a:spLocks noChangeArrowheads="1"/>
        </xdr:cNvSpPr>
      </xdr:nvSpPr>
      <xdr:spPr bwMode="auto">
        <a:xfrm>
          <a:off x="12192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25</xdr:col>
      <xdr:colOff>1362075</xdr:colOff>
      <xdr:row>21</xdr:row>
      <xdr:rowOff>19050</xdr:rowOff>
    </xdr:from>
    <xdr:to>
      <xdr:col>25</xdr:col>
      <xdr:colOff>1362075</xdr:colOff>
      <xdr:row>98</xdr:row>
      <xdr:rowOff>56426</xdr:rowOff>
    </xdr:to>
    <xdr:sp macro="" textlink="">
      <xdr:nvSpPr>
        <xdr:cNvPr id="5" name="Text Box 23">
          <a:extLst>
            <a:ext uri="{FF2B5EF4-FFF2-40B4-BE49-F238E27FC236}">
              <a16:creationId xmlns:a16="http://schemas.microsoft.com/office/drawing/2014/main" id="{60F0D06C-3A6B-4F75-8278-3065E9F5EBF9}"/>
            </a:ext>
          </a:extLst>
        </xdr:cNvPr>
        <xdr:cNvSpPr txBox="1">
          <a:spLocks noChangeArrowheads="1"/>
        </xdr:cNvSpPr>
      </xdr:nvSpPr>
      <xdr:spPr bwMode="auto">
        <a:xfrm>
          <a:off x="14487525"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oneCellAnchor>
    <xdr:from>
      <xdr:col>3</xdr:col>
      <xdr:colOff>0</xdr:colOff>
      <xdr:row>11</xdr:row>
      <xdr:rowOff>0</xdr:rowOff>
    </xdr:from>
    <xdr:ext cx="28575" cy="152400"/>
    <xdr:sp macro="" textlink="">
      <xdr:nvSpPr>
        <xdr:cNvPr id="6" name="Text Box 16">
          <a:extLst>
            <a:ext uri="{FF2B5EF4-FFF2-40B4-BE49-F238E27FC236}">
              <a16:creationId xmlns:a16="http://schemas.microsoft.com/office/drawing/2014/main" id="{F9FB3A20-B150-4CBE-99B8-00B3622C1BE2}"/>
            </a:ext>
          </a:extLst>
        </xdr:cNvPr>
        <xdr:cNvSpPr txBox="1">
          <a:spLocks noChangeArrowheads="1"/>
        </xdr:cNvSpPr>
      </xdr:nvSpPr>
      <xdr:spPr bwMode="auto">
        <a:xfrm>
          <a:off x="41910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twoCellAnchor>
    <xdr:from>
      <xdr:col>1</xdr:col>
      <xdr:colOff>1362075</xdr:colOff>
      <xdr:row>21</xdr:row>
      <xdr:rowOff>19050</xdr:rowOff>
    </xdr:from>
    <xdr:to>
      <xdr:col>1</xdr:col>
      <xdr:colOff>1362075</xdr:colOff>
      <xdr:row>98</xdr:row>
      <xdr:rowOff>56426</xdr:rowOff>
    </xdr:to>
    <xdr:sp macro="" textlink="">
      <xdr:nvSpPr>
        <xdr:cNvPr id="7" name="Text Box 23">
          <a:extLst>
            <a:ext uri="{FF2B5EF4-FFF2-40B4-BE49-F238E27FC236}">
              <a16:creationId xmlns:a16="http://schemas.microsoft.com/office/drawing/2014/main" id="{EACC7C3E-5289-4F0D-BE9C-CEBA72F31084}"/>
            </a:ext>
          </a:extLst>
        </xdr:cNvPr>
        <xdr:cNvSpPr txBox="1">
          <a:spLocks noChangeArrowheads="1"/>
        </xdr:cNvSpPr>
      </xdr:nvSpPr>
      <xdr:spPr bwMode="auto">
        <a:xfrm>
          <a:off x="1219200" y="4181475"/>
          <a:ext cx="0" cy="12667526"/>
        </a:xfrm>
        <a:prstGeom prst="rect">
          <a:avLst/>
        </a:prstGeom>
        <a:noFill/>
        <a:ln>
          <a:noFill/>
        </a:ln>
        <a:effectLst/>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important ordering &amp; Shipping information: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Season</a:t>
          </a:r>
        </a:p>
        <a:p>
          <a:pPr algn="l" rtl="0">
            <a:defRPr sz="1000"/>
          </a:pPr>
          <a:r>
            <a:rPr lang="en-US" sz="1000" b="0" i="1" u="none" strike="noStrike" baseline="0">
              <a:solidFill>
                <a:srgbClr val="FF6600"/>
              </a:solidFill>
              <a:latin typeface="Lucida Sans"/>
            </a:rPr>
            <a:t>Year round excluding the weeks of Thanksgiving, Christmas &amp; New Year.</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Lead Time</a:t>
          </a:r>
        </a:p>
        <a:p>
          <a:pPr algn="l" rtl="0">
            <a:defRPr sz="1000"/>
          </a:pPr>
          <a:r>
            <a:rPr lang="en-US" sz="1000" b="0" i="1" u="none" strike="noStrike" baseline="0">
              <a:solidFill>
                <a:srgbClr val="FF6600"/>
              </a:solidFill>
              <a:latin typeface="Lucida Sans"/>
            </a:rPr>
            <a:t>Order must be placed by Wednesday of the week prior to requested ship date.  All orders subject to availability.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Minimum order &amp; Packing Information</a:t>
          </a:r>
        </a:p>
        <a:p>
          <a:pPr algn="l" rtl="0">
            <a:defRPr sz="1000"/>
          </a:pPr>
          <a:r>
            <a:rPr lang="en-US" sz="1000" b="0" i="1" u="none" strike="noStrike" baseline="0">
              <a:solidFill>
                <a:srgbClr val="FF6600"/>
              </a:solidFill>
              <a:latin typeface="Lucida Sans"/>
            </a:rPr>
            <a:t>One tray minimum.  Box charge for single tray is $2.00</a:t>
          </a:r>
        </a:p>
        <a:p>
          <a:pPr algn="l" rtl="0">
            <a:defRPr sz="1000"/>
          </a:pPr>
          <a:r>
            <a:rPr lang="en-US" sz="1000" b="0" i="1" u="none" strike="noStrike" baseline="0">
              <a:solidFill>
                <a:srgbClr val="FF6600"/>
              </a:solidFill>
              <a:latin typeface="Lucida Sans"/>
            </a:rPr>
            <a:t>Our case holds four or five trays depending on the growth habit and/or size of the plant. </a:t>
          </a:r>
        </a:p>
        <a:p>
          <a:pPr algn="l" rtl="0">
            <a:defRPr sz="1000"/>
          </a:pPr>
          <a:r>
            <a:rPr lang="en-US" sz="1000" b="0" i="1" u="none" strike="noStrike" baseline="0">
              <a:solidFill>
                <a:srgbClr val="FF6600"/>
              </a:solidFill>
              <a:latin typeface="Lucida Sans"/>
            </a:rPr>
            <a:t>An $10.00 box charge applies for each case.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Phytosanitary certificate</a:t>
          </a:r>
        </a:p>
        <a:p>
          <a:pPr algn="l" rtl="0">
            <a:defRPr sz="1000"/>
          </a:pPr>
          <a:r>
            <a:rPr lang="en-US" sz="1000" b="0" i="1" u="none" strike="noStrike" baseline="0">
              <a:solidFill>
                <a:srgbClr val="FF6600"/>
              </a:solidFill>
              <a:latin typeface="Lucida Sans"/>
            </a:rPr>
            <a:t>Shipments going to Arizona, California, Hawaii, Idaho, Montana, Nevada, Oregon, Utah and Washington require a state phytosanitary certificate.  A $10.00 fee applies.</a:t>
          </a:r>
        </a:p>
        <a:p>
          <a:pPr algn="l" rtl="0">
            <a:defRPr sz="1000"/>
          </a:pPr>
          <a:r>
            <a:rPr lang="en-US" sz="1000" b="0" i="1" u="none" strike="noStrike" baseline="0">
              <a:solidFill>
                <a:srgbClr val="FF6600"/>
              </a:solidFill>
              <a:latin typeface="Lucida Sans"/>
            </a:rPr>
            <a:t>International shipments require a federal phytosanitary certificate, which has an $85 fee.</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Shipping Methods</a:t>
          </a:r>
        </a:p>
        <a:p>
          <a:pPr algn="l" rtl="0">
            <a:defRPr sz="1000"/>
          </a:pPr>
          <a:r>
            <a:rPr lang="en-US" sz="1000" b="0" i="1" u="none" strike="noStrike" baseline="0">
              <a:solidFill>
                <a:srgbClr val="FF6600"/>
              </a:solidFill>
              <a:latin typeface="Lucida Sans"/>
            </a:rPr>
            <a:t>FedEx, FedEx Freight, UPS, Air Freight (Delta, Continental, US Air &amp; United Airlines), Grower's Truck, Brokered Truck or Customer pick up.</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Freight Charges</a:t>
          </a:r>
        </a:p>
        <a:p>
          <a:pPr algn="l" rtl="0">
            <a:defRPr sz="1000"/>
          </a:pPr>
          <a:r>
            <a:rPr lang="en-US" sz="1000" b="0" i="1" u="none" strike="noStrike" baseline="0">
              <a:solidFill>
                <a:srgbClr val="FF6600"/>
              </a:solidFill>
              <a:latin typeface="Lucida Sans"/>
            </a:rPr>
            <a:t>Freight will be prepaid by Magnolia Gardens Nursery and billed on each invoice unless requested otherwise.  Freight is charged at cost.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Volume Discounts &amp; payment methods</a:t>
          </a:r>
        </a:p>
        <a:p>
          <a:pPr algn="l" rtl="0">
            <a:defRPr sz="1000"/>
          </a:pPr>
          <a:r>
            <a:rPr lang="en-US" sz="1000" b="0" i="1" u="none" strike="noStrike" baseline="0">
              <a:solidFill>
                <a:srgbClr val="FF6600"/>
              </a:solidFill>
              <a:latin typeface="Lucida Sans"/>
            </a:rPr>
            <a:t>$3,000 purchased per year = 10% discount</a:t>
          </a:r>
        </a:p>
        <a:p>
          <a:pPr algn="l" rtl="0">
            <a:defRPr sz="1000"/>
          </a:pPr>
          <a:r>
            <a:rPr lang="en-US" sz="1000" b="0" i="1" u="none" strike="noStrike" baseline="0">
              <a:solidFill>
                <a:srgbClr val="FF6600"/>
              </a:solidFill>
              <a:latin typeface="Lucida Sans"/>
            </a:rPr>
            <a:t>$7,500 purchased per year = 17% discount</a:t>
          </a:r>
        </a:p>
        <a:p>
          <a:pPr algn="l" rtl="0">
            <a:defRPr sz="1000"/>
          </a:pPr>
          <a:r>
            <a:rPr lang="en-US" sz="1000" b="0" i="1" u="none" strike="noStrike" baseline="0">
              <a:solidFill>
                <a:srgbClr val="FF6600"/>
              </a:solidFill>
              <a:latin typeface="Lucida Sans"/>
            </a:rPr>
            <a:t>All accounts must be prepaid unless terms with Magnolia Gardens Nursery have been established.  All major credit cards accepted.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Claims</a:t>
          </a:r>
        </a:p>
        <a:p>
          <a:pPr algn="l" rtl="0">
            <a:defRPr sz="1000"/>
          </a:pPr>
          <a:r>
            <a:rPr lang="en-US" sz="1000" b="0" i="1" u="none" strike="noStrike" baseline="0">
              <a:solidFill>
                <a:srgbClr val="FF6600"/>
              </a:solidFill>
              <a:latin typeface="Lucida Sans"/>
            </a:rPr>
            <a:t>Claims due to freight damage must be reported within 48 hours of receiving plants.  Photos are requested to aid in assessing claims.  Claims due to shortages must be reported within 10 days of receipt.  Shortage claims reported after 10 days will not be honored.</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special pricing</a:t>
          </a:r>
        </a:p>
        <a:p>
          <a:pPr algn="l" rtl="0">
            <a:defRPr sz="1000"/>
          </a:pPr>
          <a:r>
            <a:rPr lang="en-US" sz="1000" b="0" i="1" u="none" strike="noStrike" baseline="0">
              <a:solidFill>
                <a:srgbClr val="FF6600"/>
              </a:solidFill>
              <a:latin typeface="Lucida Sans"/>
            </a:rPr>
            <a:t>All special pricing for immediate ship only and is not applicable on existing orders.  Special offers can not be combined.</a:t>
          </a:r>
        </a:p>
        <a:p>
          <a:pPr algn="l" rtl="0">
            <a:defRPr sz="1000"/>
          </a:pPr>
          <a:endParaRPr lang="en-US" sz="1000" b="0" i="1" u="none" strike="noStrike" baseline="0">
            <a:solidFill>
              <a:srgbClr val="FF6600"/>
            </a:solidFill>
            <a:latin typeface="Lucida Sans"/>
          </a:endParaRPr>
        </a:p>
        <a:p>
          <a:pPr algn="l" rtl="0">
            <a:defRPr sz="1000"/>
          </a:pPr>
          <a:r>
            <a:rPr lang="en-US" sz="1000" b="0" i="1" u="none" strike="noStrike" baseline="0">
              <a:solidFill>
                <a:srgbClr val="FF6600"/>
              </a:solidFill>
              <a:latin typeface="Lucida Sans"/>
            </a:rPr>
            <a:t>●</a:t>
          </a:r>
          <a:r>
            <a:rPr lang="en-US" sz="1000" b="0" i="0" u="none" strike="noStrike" baseline="0">
              <a:solidFill>
                <a:srgbClr val="000000"/>
              </a:solidFill>
              <a:latin typeface="Arial"/>
              <a:cs typeface="Arial"/>
            </a:rPr>
            <a:t> </a:t>
          </a:r>
          <a:r>
            <a:rPr lang="en-US" sz="1000" b="0" i="1" u="none" strike="noStrike" baseline="0">
              <a:solidFill>
                <a:srgbClr val="FF6600"/>
              </a:solidFill>
              <a:latin typeface="Lucida Sans"/>
              <a:cs typeface="Arial"/>
            </a:rPr>
            <a:t>This list cancels all previous quotations.  Prices and availability are subject to change without notice.</a:t>
          </a:r>
          <a:endParaRPr lang="en-US" sz="1000" b="0" i="0" u="none" strike="noStrike" baseline="0">
            <a:solidFill>
              <a:srgbClr val="000000"/>
            </a:solidFill>
            <a:latin typeface="Arial"/>
            <a:cs typeface="Arial"/>
          </a:endParaRPr>
        </a:p>
        <a:p>
          <a:pPr algn="l" rtl="0">
            <a:defRPr sz="1000"/>
          </a:pPr>
          <a:r>
            <a:rPr lang="en-US" sz="1000" b="0" i="1" u="none" strike="noStrike" baseline="0">
              <a:solidFill>
                <a:srgbClr val="FF6600"/>
              </a:solidFill>
              <a:latin typeface="Lucida Sans"/>
            </a:rPr>
            <a:t>● Items notated with "TC" are tissue cultured.  All other items are produced from seed, cutting or division.</a:t>
          </a:r>
        </a:p>
      </xdr:txBody>
    </xdr:sp>
    <xdr:clientData/>
  </xdr:twoCellAnchor>
  <xdr:twoCellAnchor editAs="oneCell">
    <xdr:from>
      <xdr:col>1</xdr:col>
      <xdr:colOff>82649</xdr:colOff>
      <xdr:row>0</xdr:row>
      <xdr:rowOff>68580</xdr:rowOff>
    </xdr:from>
    <xdr:to>
      <xdr:col>10</xdr:col>
      <xdr:colOff>304988</xdr:colOff>
      <xdr:row>4</xdr:row>
      <xdr:rowOff>525780</xdr:rowOff>
    </xdr:to>
    <xdr:pic>
      <xdr:nvPicPr>
        <xdr:cNvPr id="8" name="Picture 7">
          <a:extLst>
            <a:ext uri="{FF2B5EF4-FFF2-40B4-BE49-F238E27FC236}">
              <a16:creationId xmlns:a16="http://schemas.microsoft.com/office/drawing/2014/main" id="{AB1EAAC6-6B9A-4561-8C23-9973993E04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874" y="68580"/>
          <a:ext cx="3689826"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11</xdr:row>
      <xdr:rowOff>0</xdr:rowOff>
    </xdr:from>
    <xdr:ext cx="28575" cy="152400"/>
    <xdr:sp macro="" textlink="">
      <xdr:nvSpPr>
        <xdr:cNvPr id="10" name="Text Box 16">
          <a:extLst>
            <a:ext uri="{FF2B5EF4-FFF2-40B4-BE49-F238E27FC236}">
              <a16:creationId xmlns:a16="http://schemas.microsoft.com/office/drawing/2014/main" id="{AC13F3BB-C67D-4BDC-81F9-3EDE6A804055}"/>
            </a:ext>
          </a:extLst>
        </xdr:cNvPr>
        <xdr:cNvSpPr txBox="1">
          <a:spLocks noChangeArrowheads="1"/>
        </xdr:cNvSpPr>
      </xdr:nvSpPr>
      <xdr:spPr bwMode="auto">
        <a:xfrm>
          <a:off x="1219200" y="2543175"/>
          <a:ext cx="28575" cy="1524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 Id="rId1" Type="http://schemas.openxmlformats.org/officeDocument/2006/relationships/externalLinkPath" Target="https://mgnursery-my.sharepoint.com/personal/jerrin_magnoliagardens_com/Documents/Desktop/Offline%20Files/2025/Phantom%20availability/Green%20Trade%20-%20MGN%20Master%20Availabilit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GN Inventory Nov 25"/>
      <sheetName val="Green Trade Stg 3 Availability"/>
      <sheetName val="MGN Liner Weekly Avail - 14 wks"/>
      <sheetName val="MGN Liner Weekly Avail - 16 wks"/>
      <sheetName val="MGN Liner Monthly Avail-14 wks"/>
      <sheetName val="MGN Liner Monthly Avail-16 Wks"/>
      <sheetName val="MGN Liner Mthly Avail-16 Final "/>
      <sheetName val="Pricing work sheet"/>
      <sheetName val="Pivot"/>
    </sheetNames>
    <sheetDataSet>
      <sheetData sheetId="0">
        <row r="9">
          <cell r="H9" t="str">
            <v>Arundo donax 'Reed Cane'</v>
          </cell>
        </row>
      </sheetData>
      <sheetData sheetId="1"/>
      <sheetData sheetId="2">
        <row r="6">
          <cell r="A6" t="str">
            <v>Agapanthus Charlotte</v>
          </cell>
        </row>
      </sheetData>
      <sheetData sheetId="3">
        <row r="6">
          <cell r="C6">
            <v>0</v>
          </cell>
          <cell r="D6">
            <v>0</v>
          </cell>
          <cell r="E6">
            <v>0</v>
          </cell>
          <cell r="F6">
            <v>0</v>
          </cell>
          <cell r="G6">
            <v>0</v>
          </cell>
          <cell r="H6">
            <v>0</v>
          </cell>
          <cell r="I6">
            <v>0</v>
          </cell>
          <cell r="J6">
            <v>0</v>
          </cell>
          <cell r="K6">
            <v>0</v>
          </cell>
          <cell r="N6">
            <v>1500</v>
          </cell>
          <cell r="O6">
            <v>0</v>
          </cell>
          <cell r="P6">
            <v>0</v>
          </cell>
          <cell r="Q6">
            <v>0</v>
          </cell>
          <cell r="R6">
            <v>0</v>
          </cell>
          <cell r="S6">
            <v>0</v>
          </cell>
          <cell r="T6">
            <v>0</v>
          </cell>
          <cell r="U6">
            <v>0</v>
          </cell>
          <cell r="V6">
            <v>0</v>
          </cell>
          <cell r="W6">
            <v>0</v>
          </cell>
          <cell r="X6">
            <v>0</v>
          </cell>
          <cell r="Y6">
            <v>0</v>
          </cell>
          <cell r="Z6">
            <v>0</v>
          </cell>
          <cell r="AA6">
            <v>0</v>
          </cell>
        </row>
        <row r="7">
          <cell r="C7">
            <v>0</v>
          </cell>
          <cell r="D7">
            <v>0</v>
          </cell>
          <cell r="E7">
            <v>0</v>
          </cell>
          <cell r="F7">
            <v>0</v>
          </cell>
          <cell r="G7">
            <v>0</v>
          </cell>
          <cell r="H7">
            <v>0</v>
          </cell>
          <cell r="I7">
            <v>0</v>
          </cell>
          <cell r="J7">
            <v>0</v>
          </cell>
          <cell r="K7">
            <v>0</v>
          </cell>
          <cell r="N7">
            <v>0</v>
          </cell>
          <cell r="O7">
            <v>0</v>
          </cell>
          <cell r="P7">
            <v>0</v>
          </cell>
          <cell r="Q7">
            <v>0</v>
          </cell>
          <cell r="R7">
            <v>0</v>
          </cell>
          <cell r="S7">
            <v>0</v>
          </cell>
          <cell r="T7">
            <v>0</v>
          </cell>
          <cell r="U7">
            <v>0</v>
          </cell>
          <cell r="V7">
            <v>0</v>
          </cell>
          <cell r="W7">
            <v>1000</v>
          </cell>
          <cell r="X7">
            <v>0</v>
          </cell>
          <cell r="Y7">
            <v>0</v>
          </cell>
          <cell r="Z7">
            <v>0</v>
          </cell>
          <cell r="AA7">
            <v>0</v>
          </cell>
        </row>
        <row r="8">
          <cell r="C8">
            <v>0</v>
          </cell>
          <cell r="D8">
            <v>0</v>
          </cell>
          <cell r="E8">
            <v>0</v>
          </cell>
          <cell r="F8">
            <v>0</v>
          </cell>
          <cell r="G8">
            <v>0</v>
          </cell>
          <cell r="H8">
            <v>0</v>
          </cell>
          <cell r="I8">
            <v>0</v>
          </cell>
          <cell r="J8">
            <v>0</v>
          </cell>
          <cell r="K8">
            <v>0</v>
          </cell>
          <cell r="L8">
            <v>0</v>
          </cell>
          <cell r="M8">
            <v>0</v>
          </cell>
          <cell r="Q8">
            <v>0</v>
          </cell>
          <cell r="R8">
            <v>0</v>
          </cell>
          <cell r="S8">
            <v>0</v>
          </cell>
          <cell r="T8">
            <v>0</v>
          </cell>
          <cell r="U8">
            <v>0</v>
          </cell>
          <cell r="V8">
            <v>0</v>
          </cell>
          <cell r="W8">
            <v>15000</v>
          </cell>
          <cell r="X8">
            <v>0</v>
          </cell>
          <cell r="Y8">
            <v>0</v>
          </cell>
          <cell r="Z8">
            <v>0</v>
          </cell>
          <cell r="AA8">
            <v>0</v>
          </cell>
        </row>
        <row r="9">
          <cell r="C9">
            <v>0</v>
          </cell>
          <cell r="D9">
            <v>0</v>
          </cell>
          <cell r="E9">
            <v>0</v>
          </cell>
          <cell r="F9">
            <v>0</v>
          </cell>
          <cell r="G9">
            <v>0</v>
          </cell>
          <cell r="H9">
            <v>0</v>
          </cell>
          <cell r="I9">
            <v>0</v>
          </cell>
          <cell r="J9">
            <v>0</v>
          </cell>
          <cell r="K9">
            <v>0</v>
          </cell>
          <cell r="L9">
            <v>0</v>
          </cell>
          <cell r="M9">
            <v>0</v>
          </cell>
          <cell r="N9">
            <v>0</v>
          </cell>
          <cell r="O9">
            <v>0</v>
          </cell>
          <cell r="P9">
            <v>500</v>
          </cell>
          <cell r="Q9">
            <v>0</v>
          </cell>
          <cell r="R9">
            <v>0</v>
          </cell>
          <cell r="S9">
            <v>0</v>
          </cell>
          <cell r="T9">
            <v>0</v>
          </cell>
          <cell r="U9">
            <v>0</v>
          </cell>
          <cell r="V9">
            <v>0</v>
          </cell>
          <cell r="W9">
            <v>0</v>
          </cell>
          <cell r="X9">
            <v>0</v>
          </cell>
          <cell r="Y9">
            <v>0</v>
          </cell>
          <cell r="Z9">
            <v>0</v>
          </cell>
          <cell r="AA9">
            <v>0</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7000</v>
          </cell>
          <cell r="X10">
            <v>0</v>
          </cell>
          <cell r="Y10">
            <v>0</v>
          </cell>
          <cell r="Z10">
            <v>0</v>
          </cell>
          <cell r="AA10">
            <v>0</v>
          </cell>
        </row>
        <row r="11">
          <cell r="C11">
            <v>0</v>
          </cell>
          <cell r="D11">
            <v>0</v>
          </cell>
          <cell r="E11">
            <v>0</v>
          </cell>
          <cell r="F11">
            <v>0</v>
          </cell>
          <cell r="G11">
            <v>0</v>
          </cell>
          <cell r="H11">
            <v>0</v>
          </cell>
          <cell r="I11">
            <v>0</v>
          </cell>
          <cell r="J11">
            <v>0</v>
          </cell>
          <cell r="K11">
            <v>0</v>
          </cell>
          <cell r="L11">
            <v>0</v>
          </cell>
          <cell r="M11">
            <v>0</v>
          </cell>
          <cell r="Q11">
            <v>0</v>
          </cell>
          <cell r="R11">
            <v>0</v>
          </cell>
          <cell r="S11">
            <v>0</v>
          </cell>
          <cell r="T11">
            <v>0</v>
          </cell>
          <cell r="U11">
            <v>0</v>
          </cell>
          <cell r="V11">
            <v>0</v>
          </cell>
          <cell r="W11">
            <v>0</v>
          </cell>
          <cell r="X11">
            <v>0</v>
          </cell>
          <cell r="Y11">
            <v>0</v>
          </cell>
          <cell r="Z11">
            <v>0</v>
          </cell>
          <cell r="AA11">
            <v>0</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2000</v>
          </cell>
          <cell r="X14">
            <v>0</v>
          </cell>
          <cell r="Y14">
            <v>0</v>
          </cell>
          <cell r="Z14">
            <v>0</v>
          </cell>
          <cell r="AA14">
            <v>0</v>
          </cell>
        </row>
        <row r="57">
          <cell r="C57">
            <v>0</v>
          </cell>
          <cell r="D57">
            <v>0</v>
          </cell>
          <cell r="E57">
            <v>0</v>
          </cell>
          <cell r="I57">
            <v>0</v>
          </cell>
          <cell r="J57">
            <v>0</v>
          </cell>
          <cell r="K57">
            <v>0</v>
          </cell>
          <cell r="L57">
            <v>0</v>
          </cell>
          <cell r="M57">
            <v>0</v>
          </cell>
          <cell r="Q57">
            <v>0</v>
          </cell>
          <cell r="R57">
            <v>0</v>
          </cell>
        </row>
        <row r="58">
          <cell r="C58">
            <v>0</v>
          </cell>
          <cell r="D58">
            <v>0</v>
          </cell>
          <cell r="E58">
            <v>0</v>
          </cell>
          <cell r="F58">
            <v>0</v>
          </cell>
          <cell r="G58">
            <v>200</v>
          </cell>
          <cell r="H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row>
        <row r="59">
          <cell r="C59">
            <v>0</v>
          </cell>
          <cell r="D59">
            <v>0</v>
          </cell>
          <cell r="E59">
            <v>0</v>
          </cell>
          <cell r="F59">
            <v>0</v>
          </cell>
          <cell r="G59">
            <v>0</v>
          </cell>
          <cell r="H59">
            <v>0</v>
          </cell>
          <cell r="I59">
            <v>250</v>
          </cell>
          <cell r="J59">
            <v>0</v>
          </cell>
          <cell r="K59">
            <v>0</v>
          </cell>
          <cell r="L59">
            <v>0</v>
          </cell>
          <cell r="M59">
            <v>0</v>
          </cell>
          <cell r="N59">
            <v>0</v>
          </cell>
          <cell r="O59">
            <v>0</v>
          </cell>
          <cell r="P59">
            <v>0</v>
          </cell>
          <cell r="Q59">
            <v>0</v>
          </cell>
          <cell r="R59">
            <v>0</v>
          </cell>
          <cell r="S59">
            <v>0</v>
          </cell>
          <cell r="T59">
            <v>0</v>
          </cell>
          <cell r="U59">
            <v>784</v>
          </cell>
          <cell r="V59">
            <v>0</v>
          </cell>
          <cell r="W59">
            <v>0</v>
          </cell>
          <cell r="X59">
            <v>0</v>
          </cell>
          <cell r="Y59">
            <v>0</v>
          </cell>
          <cell r="Z59">
            <v>0</v>
          </cell>
          <cell r="AA59">
            <v>0</v>
          </cell>
        </row>
        <row r="60">
          <cell r="C60">
            <v>0</v>
          </cell>
          <cell r="D60">
            <v>0</v>
          </cell>
          <cell r="E60">
            <v>0</v>
          </cell>
          <cell r="I60">
            <v>1000</v>
          </cell>
          <cell r="J60">
            <v>0</v>
          </cell>
          <cell r="K60">
            <v>0</v>
          </cell>
          <cell r="L60">
            <v>1000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row>
        <row r="61">
          <cell r="C61">
            <v>0</v>
          </cell>
          <cell r="D61">
            <v>0</v>
          </cell>
          <cell r="E61">
            <v>0</v>
          </cell>
          <cell r="F61">
            <v>0</v>
          </cell>
          <cell r="G61">
            <v>0</v>
          </cell>
          <cell r="H61">
            <v>0</v>
          </cell>
          <cell r="S61">
            <v>0</v>
          </cell>
          <cell r="T61">
            <v>0</v>
          </cell>
          <cell r="U61">
            <v>2500</v>
          </cell>
          <cell r="V61">
            <v>0</v>
          </cell>
          <cell r="W61">
            <v>1500</v>
          </cell>
          <cell r="X61">
            <v>0</v>
          </cell>
          <cell r="Y61">
            <v>0</v>
          </cell>
          <cell r="Z61">
            <v>0</v>
          </cell>
          <cell r="AA61">
            <v>0</v>
          </cell>
        </row>
        <row r="62">
          <cell r="C62">
            <v>0</v>
          </cell>
          <cell r="D62">
            <v>0</v>
          </cell>
          <cell r="E62">
            <v>0</v>
          </cell>
          <cell r="F62">
            <v>0</v>
          </cell>
          <cell r="G62">
            <v>0</v>
          </cell>
          <cell r="H62">
            <v>0</v>
          </cell>
          <cell r="I62">
            <v>0</v>
          </cell>
          <cell r="J62">
            <v>0</v>
          </cell>
          <cell r="K62">
            <v>0</v>
          </cell>
          <cell r="L62">
            <v>0</v>
          </cell>
          <cell r="M62">
            <v>0</v>
          </cell>
          <cell r="N62">
            <v>1450</v>
          </cell>
          <cell r="O62">
            <v>0</v>
          </cell>
          <cell r="P62">
            <v>0</v>
          </cell>
          <cell r="Q62">
            <v>0</v>
          </cell>
          <cell r="R62">
            <v>0</v>
          </cell>
          <cell r="S62">
            <v>0</v>
          </cell>
          <cell r="T62">
            <v>0</v>
          </cell>
          <cell r="U62">
            <v>0</v>
          </cell>
          <cell r="V62">
            <v>0</v>
          </cell>
          <cell r="W62">
            <v>0</v>
          </cell>
          <cell r="X62">
            <v>0</v>
          </cell>
          <cell r="Y62">
            <v>1100</v>
          </cell>
          <cell r="Z62">
            <v>0</v>
          </cell>
          <cell r="AA62">
            <v>0</v>
          </cell>
        </row>
        <row r="68">
          <cell r="C68">
            <v>0</v>
          </cell>
          <cell r="D68">
            <v>0</v>
          </cell>
          <cell r="E68">
            <v>0</v>
          </cell>
        </row>
        <row r="69">
          <cell r="C69">
            <v>0</v>
          </cell>
          <cell r="D69">
            <v>0</v>
          </cell>
          <cell r="E69">
            <v>0</v>
          </cell>
          <cell r="F69">
            <v>0</v>
          </cell>
          <cell r="G69">
            <v>0</v>
          </cell>
          <cell r="H69">
            <v>0</v>
          </cell>
        </row>
        <row r="70">
          <cell r="C70">
            <v>0</v>
          </cell>
          <cell r="D70">
            <v>0</v>
          </cell>
          <cell r="E70">
            <v>0</v>
          </cell>
          <cell r="F70">
            <v>0</v>
          </cell>
          <cell r="G70">
            <v>0</v>
          </cell>
          <cell r="H70">
            <v>0</v>
          </cell>
          <cell r="I70">
            <v>0</v>
          </cell>
          <cell r="J70">
            <v>0</v>
          </cell>
          <cell r="K70">
            <v>400</v>
          </cell>
          <cell r="L70">
            <v>0</v>
          </cell>
          <cell r="M70">
            <v>0</v>
          </cell>
          <cell r="N70">
            <v>0</v>
          </cell>
          <cell r="O70">
            <v>0</v>
          </cell>
          <cell r="P70">
            <v>300</v>
          </cell>
          <cell r="S70">
            <v>0</v>
          </cell>
          <cell r="T70">
            <v>0</v>
          </cell>
          <cell r="U70">
            <v>16500</v>
          </cell>
          <cell r="V70">
            <v>0</v>
          </cell>
          <cell r="W70">
            <v>15200</v>
          </cell>
          <cell r="X70">
            <v>0</v>
          </cell>
        </row>
        <row r="71">
          <cell r="C71">
            <v>0</v>
          </cell>
          <cell r="F71">
            <v>0</v>
          </cell>
          <cell r="G71">
            <v>0</v>
          </cell>
          <cell r="H71">
            <v>0</v>
          </cell>
          <cell r="I71">
            <v>0</v>
          </cell>
          <cell r="J71">
            <v>0</v>
          </cell>
          <cell r="K71">
            <v>0</v>
          </cell>
          <cell r="N71">
            <v>26840</v>
          </cell>
          <cell r="O71">
            <v>0</v>
          </cell>
          <cell r="P71">
            <v>0</v>
          </cell>
          <cell r="S71">
            <v>0</v>
          </cell>
          <cell r="T71">
            <v>0</v>
          </cell>
          <cell r="U71">
            <v>20000</v>
          </cell>
          <cell r="V71">
            <v>0</v>
          </cell>
          <cell r="W71">
            <v>15000</v>
          </cell>
          <cell r="X71">
            <v>0</v>
          </cell>
        </row>
        <row r="72">
          <cell r="C72">
            <v>0</v>
          </cell>
          <cell r="D72">
            <v>0</v>
          </cell>
          <cell r="E72">
            <v>0</v>
          </cell>
          <cell r="F72">
            <v>0</v>
          </cell>
          <cell r="G72">
            <v>0</v>
          </cell>
          <cell r="H72">
            <v>0</v>
          </cell>
          <cell r="L72">
            <v>268</v>
          </cell>
          <cell r="M72">
            <v>0</v>
          </cell>
          <cell r="N72">
            <v>0</v>
          </cell>
          <cell r="O72">
            <v>0</v>
          </cell>
          <cell r="P72">
            <v>0</v>
          </cell>
          <cell r="Q72">
            <v>0</v>
          </cell>
          <cell r="R72">
            <v>0</v>
          </cell>
          <cell r="S72">
            <v>0</v>
          </cell>
          <cell r="T72">
            <v>0</v>
          </cell>
          <cell r="U72">
            <v>0</v>
          </cell>
          <cell r="V72">
            <v>0</v>
          </cell>
        </row>
        <row r="73">
          <cell r="C73">
            <v>0</v>
          </cell>
          <cell r="D73">
            <v>0</v>
          </cell>
          <cell r="E73">
            <v>0</v>
          </cell>
          <cell r="F73">
            <v>0</v>
          </cell>
          <cell r="G73">
            <v>0</v>
          </cell>
          <cell r="H73">
            <v>0</v>
          </cell>
          <cell r="I73">
            <v>2000</v>
          </cell>
          <cell r="J73">
            <v>0</v>
          </cell>
          <cell r="K73">
            <v>0</v>
          </cell>
          <cell r="L73">
            <v>8000</v>
          </cell>
          <cell r="M73">
            <v>0</v>
          </cell>
          <cell r="N73">
            <v>500</v>
          </cell>
          <cell r="O73">
            <v>0</v>
          </cell>
          <cell r="P73">
            <v>0</v>
          </cell>
          <cell r="Q73">
            <v>0</v>
          </cell>
          <cell r="R73">
            <v>0</v>
          </cell>
          <cell r="S73">
            <v>2100</v>
          </cell>
          <cell r="T73">
            <v>0</v>
          </cell>
          <cell r="U73">
            <v>0</v>
          </cell>
          <cell r="V73">
            <v>0</v>
          </cell>
          <cell r="W73">
            <v>0</v>
          </cell>
          <cell r="X73">
            <v>0</v>
          </cell>
          <cell r="Y73">
            <v>2850</v>
          </cell>
          <cell r="Z73">
            <v>0</v>
          </cell>
          <cell r="AA73">
            <v>0</v>
          </cell>
        </row>
        <row r="74">
          <cell r="C74">
            <v>0</v>
          </cell>
          <cell r="D74">
            <v>0</v>
          </cell>
          <cell r="E74">
            <v>0</v>
          </cell>
          <cell r="F74">
            <v>0</v>
          </cell>
          <cell r="G74">
            <v>0</v>
          </cell>
          <cell r="H74">
            <v>0</v>
          </cell>
          <cell r="I74">
            <v>0</v>
          </cell>
          <cell r="J74">
            <v>0</v>
          </cell>
          <cell r="K74">
            <v>0</v>
          </cell>
          <cell r="L74">
            <v>0</v>
          </cell>
          <cell r="M74">
            <v>0</v>
          </cell>
          <cell r="Q74">
            <v>0</v>
          </cell>
          <cell r="R74">
            <v>0</v>
          </cell>
          <cell r="S74">
            <v>0</v>
          </cell>
          <cell r="T74">
            <v>0</v>
          </cell>
          <cell r="U74">
            <v>2500</v>
          </cell>
          <cell r="V74">
            <v>0</v>
          </cell>
          <cell r="W74">
            <v>0</v>
          </cell>
          <cell r="X74">
            <v>0</v>
          </cell>
          <cell r="Y74">
            <v>0</v>
          </cell>
          <cell r="Z74">
            <v>0</v>
          </cell>
          <cell r="AA74">
            <v>0</v>
          </cell>
        </row>
        <row r="75">
          <cell r="C75">
            <v>0</v>
          </cell>
          <cell r="D75">
            <v>0</v>
          </cell>
          <cell r="E75">
            <v>0</v>
          </cell>
          <cell r="F75">
            <v>0</v>
          </cell>
          <cell r="G75">
            <v>0</v>
          </cell>
          <cell r="H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row>
        <row r="76">
          <cell r="C76">
            <v>0</v>
          </cell>
          <cell r="D76">
            <v>0</v>
          </cell>
          <cell r="E76">
            <v>0</v>
          </cell>
          <cell r="F76">
            <v>0</v>
          </cell>
          <cell r="G76">
            <v>0</v>
          </cell>
          <cell r="H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row>
        <row r="94">
          <cell r="C94">
            <v>0</v>
          </cell>
          <cell r="D94">
            <v>0</v>
          </cell>
          <cell r="E94">
            <v>0</v>
          </cell>
          <cell r="F94">
            <v>0</v>
          </cell>
          <cell r="G94">
            <v>0</v>
          </cell>
          <cell r="H94">
            <v>0</v>
          </cell>
          <cell r="I94">
            <v>0</v>
          </cell>
          <cell r="J94">
            <v>0</v>
          </cell>
          <cell r="K94">
            <v>0</v>
          </cell>
          <cell r="L94">
            <v>0</v>
          </cell>
          <cell r="M94">
            <v>0</v>
          </cell>
          <cell r="N94">
            <v>0</v>
          </cell>
          <cell r="O94">
            <v>100</v>
          </cell>
          <cell r="P94">
            <v>0</v>
          </cell>
          <cell r="Q94">
            <v>0</v>
          </cell>
          <cell r="R94">
            <v>0</v>
          </cell>
          <cell r="S94">
            <v>0</v>
          </cell>
          <cell r="T94">
            <v>0</v>
          </cell>
          <cell r="U94">
            <v>0</v>
          </cell>
          <cell r="V94">
            <v>0</v>
          </cell>
          <cell r="W94">
            <v>10000</v>
          </cell>
          <cell r="X94">
            <v>0</v>
          </cell>
          <cell r="Y94">
            <v>0</v>
          </cell>
          <cell r="Z94">
            <v>0</v>
          </cell>
          <cell r="AA94">
            <v>0</v>
          </cell>
        </row>
        <row r="115">
          <cell r="C115">
            <v>0</v>
          </cell>
          <cell r="D115">
            <v>0</v>
          </cell>
          <cell r="E115">
            <v>0</v>
          </cell>
          <cell r="F115">
            <v>0</v>
          </cell>
          <cell r="G115">
            <v>0</v>
          </cell>
          <cell r="H115">
            <v>0</v>
          </cell>
          <cell r="L115">
            <v>0</v>
          </cell>
          <cell r="M115">
            <v>0</v>
          </cell>
          <cell r="S115">
            <v>0</v>
          </cell>
          <cell r="T115">
            <v>0</v>
          </cell>
          <cell r="U115">
            <v>0</v>
          </cell>
          <cell r="V115">
            <v>0</v>
          </cell>
          <cell r="W115">
            <v>0</v>
          </cell>
          <cell r="X115">
            <v>0</v>
          </cell>
          <cell r="Y115">
            <v>2000</v>
          </cell>
          <cell r="Z115">
            <v>0</v>
          </cell>
          <cell r="AA115">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row>
        <row r="117">
          <cell r="C117">
            <v>0</v>
          </cell>
          <cell r="D117">
            <v>0</v>
          </cell>
          <cell r="E117">
            <v>0</v>
          </cell>
          <cell r="F117">
            <v>0</v>
          </cell>
          <cell r="G117">
            <v>0</v>
          </cell>
          <cell r="H117">
            <v>0</v>
          </cell>
          <cell r="I117">
            <v>600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row>
        <row r="118">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1500</v>
          </cell>
          <cell r="U118">
            <v>0</v>
          </cell>
          <cell r="V118">
            <v>0</v>
          </cell>
          <cell r="W118">
            <v>3000</v>
          </cell>
          <cell r="X118">
            <v>0</v>
          </cell>
          <cell r="Y118">
            <v>0</v>
          </cell>
          <cell r="Z118">
            <v>0</v>
          </cell>
          <cell r="AA118">
            <v>0</v>
          </cell>
        </row>
        <row r="119">
          <cell r="C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500</v>
          </cell>
          <cell r="U119">
            <v>0</v>
          </cell>
          <cell r="V119">
            <v>0</v>
          </cell>
          <cell r="W119">
            <v>0</v>
          </cell>
          <cell r="X119">
            <v>0</v>
          </cell>
          <cell r="Y119">
            <v>1500</v>
          </cell>
          <cell r="Z119">
            <v>0</v>
          </cell>
          <cell r="AA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500</v>
          </cell>
          <cell r="S120">
            <v>0</v>
          </cell>
          <cell r="T120">
            <v>0</v>
          </cell>
          <cell r="U120">
            <v>2500</v>
          </cell>
          <cell r="V120">
            <v>0</v>
          </cell>
          <cell r="W120">
            <v>0</v>
          </cell>
          <cell r="X120">
            <v>0</v>
          </cell>
          <cell r="Y120">
            <v>0</v>
          </cell>
          <cell r="Z120">
            <v>0</v>
          </cell>
          <cell r="AA120">
            <v>0</v>
          </cell>
        </row>
        <row r="121">
          <cell r="C121">
            <v>0</v>
          </cell>
          <cell r="D121">
            <v>0</v>
          </cell>
          <cell r="E121">
            <v>0</v>
          </cell>
          <cell r="F121">
            <v>0</v>
          </cell>
          <cell r="G121">
            <v>0</v>
          </cell>
          <cell r="H121">
            <v>0</v>
          </cell>
          <cell r="I121">
            <v>0</v>
          </cell>
          <cell r="J121">
            <v>0</v>
          </cell>
          <cell r="K121">
            <v>0</v>
          </cell>
          <cell r="L121">
            <v>100</v>
          </cell>
          <cell r="M121">
            <v>0</v>
          </cell>
          <cell r="N121">
            <v>0</v>
          </cell>
          <cell r="O121">
            <v>0</v>
          </cell>
          <cell r="P121">
            <v>0</v>
          </cell>
          <cell r="Q121">
            <v>0</v>
          </cell>
          <cell r="R121">
            <v>0</v>
          </cell>
          <cell r="S121">
            <v>0</v>
          </cell>
          <cell r="T121">
            <v>0</v>
          </cell>
          <cell r="U121">
            <v>2000</v>
          </cell>
          <cell r="V121">
            <v>0</v>
          </cell>
          <cell r="W121">
            <v>0</v>
          </cell>
          <cell r="X121">
            <v>0</v>
          </cell>
          <cell r="Y121">
            <v>0</v>
          </cell>
          <cell r="Z121">
            <v>0</v>
          </cell>
          <cell r="AA121">
            <v>0</v>
          </cell>
        </row>
        <row r="122">
          <cell r="C122">
            <v>0</v>
          </cell>
          <cell r="D122">
            <v>0</v>
          </cell>
          <cell r="E122">
            <v>0</v>
          </cell>
          <cell r="F122">
            <v>600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1000</v>
          </cell>
          <cell r="V122">
            <v>0</v>
          </cell>
          <cell r="W122">
            <v>0</v>
          </cell>
          <cell r="X122">
            <v>0</v>
          </cell>
          <cell r="Y122">
            <v>0</v>
          </cell>
          <cell r="Z122">
            <v>0</v>
          </cell>
          <cell r="AA122">
            <v>0</v>
          </cell>
        </row>
        <row r="123">
          <cell r="C123">
            <v>0</v>
          </cell>
          <cell r="D123">
            <v>0</v>
          </cell>
          <cell r="E123">
            <v>0</v>
          </cell>
          <cell r="F123">
            <v>0</v>
          </cell>
          <cell r="G123">
            <v>0</v>
          </cell>
          <cell r="H123">
            <v>0</v>
          </cell>
          <cell r="Q123">
            <v>0</v>
          </cell>
          <cell r="R123">
            <v>0</v>
          </cell>
          <cell r="S123">
            <v>0</v>
          </cell>
          <cell r="T123">
            <v>0</v>
          </cell>
          <cell r="U123">
            <v>2000</v>
          </cell>
          <cell r="V123">
            <v>0</v>
          </cell>
          <cell r="W123">
            <v>0</v>
          </cell>
          <cell r="X123">
            <v>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2000</v>
          </cell>
          <cell r="Q125">
            <v>0</v>
          </cell>
          <cell r="R125">
            <v>0</v>
          </cell>
          <cell r="S125">
            <v>0</v>
          </cell>
          <cell r="T125">
            <v>0</v>
          </cell>
          <cell r="U125">
            <v>0</v>
          </cell>
          <cell r="V125">
            <v>0</v>
          </cell>
          <cell r="W125">
            <v>0</v>
          </cell>
          <cell r="X125">
            <v>0</v>
          </cell>
          <cell r="Y125">
            <v>0</v>
          </cell>
          <cell r="Z125">
            <v>0</v>
          </cell>
          <cell r="AA125">
            <v>0</v>
          </cell>
        </row>
        <row r="126">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2000</v>
          </cell>
          <cell r="S127">
            <v>0</v>
          </cell>
          <cell r="T127">
            <v>0</v>
          </cell>
          <cell r="U127">
            <v>1600</v>
          </cell>
          <cell r="V127">
            <v>0</v>
          </cell>
          <cell r="W127">
            <v>0</v>
          </cell>
          <cell r="X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row>
        <row r="129">
          <cell r="C129">
            <v>0</v>
          </cell>
          <cell r="D129">
            <v>0</v>
          </cell>
          <cell r="E129">
            <v>0</v>
          </cell>
          <cell r="F129">
            <v>0</v>
          </cell>
          <cell r="G129">
            <v>0</v>
          </cell>
          <cell r="H129">
            <v>0</v>
          </cell>
          <cell r="I129">
            <v>0</v>
          </cell>
          <cell r="J129">
            <v>0</v>
          </cell>
          <cell r="K129">
            <v>0</v>
          </cell>
          <cell r="L129">
            <v>0</v>
          </cell>
          <cell r="M129">
            <v>0</v>
          </cell>
          <cell r="N129">
            <v>1500</v>
          </cell>
          <cell r="O129">
            <v>0</v>
          </cell>
          <cell r="P129">
            <v>0</v>
          </cell>
          <cell r="S129">
            <v>0</v>
          </cell>
          <cell r="T129">
            <v>0</v>
          </cell>
          <cell r="U129">
            <v>4000</v>
          </cell>
          <cell r="V129">
            <v>0</v>
          </cell>
          <cell r="W129">
            <v>0</v>
          </cell>
          <cell r="X129">
            <v>0</v>
          </cell>
          <cell r="Y129">
            <v>0</v>
          </cell>
          <cell r="Z129">
            <v>0</v>
          </cell>
          <cell r="AA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row>
        <row r="131">
          <cell r="C131">
            <v>0</v>
          </cell>
          <cell r="D131">
            <v>0</v>
          </cell>
          <cell r="E131">
            <v>0</v>
          </cell>
          <cell r="I131">
            <v>0</v>
          </cell>
          <cell r="J131">
            <v>0</v>
          </cell>
          <cell r="K131">
            <v>0</v>
          </cell>
          <cell r="L131">
            <v>0</v>
          </cell>
          <cell r="M131">
            <v>0</v>
          </cell>
          <cell r="Q131">
            <v>0</v>
          </cell>
          <cell r="R131">
            <v>800</v>
          </cell>
          <cell r="S131">
            <v>0</v>
          </cell>
          <cell r="T131">
            <v>0</v>
          </cell>
          <cell r="U131">
            <v>0</v>
          </cell>
          <cell r="V131">
            <v>0</v>
          </cell>
          <cell r="W131">
            <v>0</v>
          </cell>
          <cell r="X131">
            <v>0</v>
          </cell>
        </row>
        <row r="132">
          <cell r="C132">
            <v>0</v>
          </cell>
          <cell r="D132">
            <v>0</v>
          </cell>
          <cell r="E132">
            <v>0</v>
          </cell>
          <cell r="I132">
            <v>0</v>
          </cell>
          <cell r="J132">
            <v>0</v>
          </cell>
          <cell r="K132">
            <v>0</v>
          </cell>
          <cell r="L132">
            <v>0</v>
          </cell>
          <cell r="M132">
            <v>0</v>
          </cell>
          <cell r="Q132">
            <v>0</v>
          </cell>
          <cell r="R132">
            <v>3000</v>
          </cell>
          <cell r="S132">
            <v>0</v>
          </cell>
          <cell r="T132">
            <v>0</v>
          </cell>
          <cell r="U132">
            <v>0</v>
          </cell>
          <cell r="V132">
            <v>0</v>
          </cell>
          <cell r="W132">
            <v>0</v>
          </cell>
          <cell r="X132">
            <v>0</v>
          </cell>
          <cell r="Y132">
            <v>0</v>
          </cell>
          <cell r="Z132">
            <v>0</v>
          </cell>
          <cell r="AA132">
            <v>0</v>
          </cell>
        </row>
        <row r="133">
          <cell r="C133">
            <v>0</v>
          </cell>
          <cell r="D133">
            <v>0</v>
          </cell>
          <cell r="E133">
            <v>0</v>
          </cell>
          <cell r="F133">
            <v>0</v>
          </cell>
          <cell r="G133">
            <v>0</v>
          </cell>
          <cell r="H133">
            <v>0</v>
          </cell>
          <cell r="Q133">
            <v>0</v>
          </cell>
          <cell r="R133">
            <v>3000</v>
          </cell>
          <cell r="S133">
            <v>0</v>
          </cell>
          <cell r="T133">
            <v>0</v>
          </cell>
          <cell r="U133">
            <v>0</v>
          </cell>
          <cell r="V133">
            <v>0</v>
          </cell>
          <cell r="W133">
            <v>0</v>
          </cell>
          <cell r="X133">
            <v>0</v>
          </cell>
          <cell r="Y133">
            <v>0</v>
          </cell>
          <cell r="Z133">
            <v>0</v>
          </cell>
          <cell r="AA133">
            <v>0</v>
          </cell>
        </row>
        <row r="134">
          <cell r="C134">
            <v>0</v>
          </cell>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row>
        <row r="135">
          <cell r="C135">
            <v>0</v>
          </cell>
          <cell r="D135">
            <v>0</v>
          </cell>
          <cell r="E135">
            <v>0</v>
          </cell>
          <cell r="F135">
            <v>0</v>
          </cell>
          <cell r="G135">
            <v>0</v>
          </cell>
          <cell r="H135">
            <v>0</v>
          </cell>
          <cell r="I135">
            <v>0</v>
          </cell>
          <cell r="J135">
            <v>0</v>
          </cell>
          <cell r="K135">
            <v>0</v>
          </cell>
          <cell r="L135">
            <v>0</v>
          </cell>
          <cell r="M135">
            <v>0</v>
          </cell>
          <cell r="Q135">
            <v>0</v>
          </cell>
          <cell r="R135">
            <v>0</v>
          </cell>
          <cell r="S135">
            <v>0</v>
          </cell>
          <cell r="T135">
            <v>0</v>
          </cell>
          <cell r="W135">
            <v>800</v>
          </cell>
          <cell r="X135">
            <v>0</v>
          </cell>
        </row>
        <row r="136">
          <cell r="C136">
            <v>0</v>
          </cell>
          <cell r="I136">
            <v>0</v>
          </cell>
          <cell r="J136">
            <v>0</v>
          </cell>
          <cell r="K136">
            <v>0</v>
          </cell>
          <cell r="L136">
            <v>0</v>
          </cell>
          <cell r="M136">
            <v>0</v>
          </cell>
          <cell r="N136">
            <v>7400</v>
          </cell>
          <cell r="O136">
            <v>0</v>
          </cell>
          <cell r="P136">
            <v>0</v>
          </cell>
          <cell r="Q136">
            <v>0</v>
          </cell>
          <cell r="R136">
            <v>0</v>
          </cell>
          <cell r="S136">
            <v>0</v>
          </cell>
          <cell r="T136">
            <v>0</v>
          </cell>
          <cell r="U136">
            <v>0</v>
          </cell>
          <cell r="V136">
            <v>0</v>
          </cell>
          <cell r="W136">
            <v>0</v>
          </cell>
          <cell r="X136">
            <v>0</v>
          </cell>
          <cell r="Y136">
            <v>0</v>
          </cell>
          <cell r="Z136">
            <v>0</v>
          </cell>
          <cell r="AA136">
            <v>0</v>
          </cell>
        </row>
        <row r="137">
          <cell r="C137">
            <v>0</v>
          </cell>
          <cell r="D137">
            <v>0</v>
          </cell>
          <cell r="E137">
            <v>0</v>
          </cell>
          <cell r="F137">
            <v>0</v>
          </cell>
          <cell r="G137">
            <v>0</v>
          </cell>
          <cell r="H137">
            <v>0</v>
          </cell>
          <cell r="I137">
            <v>0</v>
          </cell>
          <cell r="J137">
            <v>100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row>
        <row r="138">
          <cell r="C138">
            <v>0</v>
          </cell>
          <cell r="D138">
            <v>0</v>
          </cell>
          <cell r="E138">
            <v>0</v>
          </cell>
          <cell r="F138">
            <v>0</v>
          </cell>
          <cell r="G138">
            <v>0</v>
          </cell>
          <cell r="H138">
            <v>0</v>
          </cell>
          <cell r="I138">
            <v>0</v>
          </cell>
          <cell r="J138">
            <v>0</v>
          </cell>
          <cell r="K138">
            <v>0</v>
          </cell>
          <cell r="L138">
            <v>0</v>
          </cell>
          <cell r="M138">
            <v>0</v>
          </cell>
          <cell r="Q138">
            <v>0</v>
          </cell>
          <cell r="R138">
            <v>4500</v>
          </cell>
          <cell r="S138">
            <v>0</v>
          </cell>
          <cell r="T138">
            <v>0</v>
          </cell>
          <cell r="U138">
            <v>6200</v>
          </cell>
          <cell r="V138">
            <v>0</v>
          </cell>
          <cell r="W138">
            <v>0</v>
          </cell>
          <cell r="X138">
            <v>0</v>
          </cell>
        </row>
        <row r="139">
          <cell r="Q139">
            <v>0</v>
          </cell>
          <cell r="R139">
            <v>0</v>
          </cell>
          <cell r="S139">
            <v>0</v>
          </cell>
          <cell r="T139">
            <v>0</v>
          </cell>
          <cell r="U139">
            <v>0</v>
          </cell>
          <cell r="V139">
            <v>0</v>
          </cell>
          <cell r="W139">
            <v>0</v>
          </cell>
          <cell r="X139">
            <v>0</v>
          </cell>
        </row>
        <row r="140">
          <cell r="C140">
            <v>0</v>
          </cell>
          <cell r="D140">
            <v>0</v>
          </cell>
          <cell r="E140">
            <v>0</v>
          </cell>
          <cell r="F140">
            <v>70</v>
          </cell>
          <cell r="G140">
            <v>0</v>
          </cell>
          <cell r="H140">
            <v>0</v>
          </cell>
          <cell r="I140">
            <v>0</v>
          </cell>
          <cell r="J140">
            <v>0</v>
          </cell>
          <cell r="K140">
            <v>0</v>
          </cell>
          <cell r="L140">
            <v>0</v>
          </cell>
          <cell r="M140">
            <v>0</v>
          </cell>
          <cell r="S140">
            <v>0</v>
          </cell>
          <cell r="T140">
            <v>0</v>
          </cell>
          <cell r="U140">
            <v>0</v>
          </cell>
          <cell r="V140">
            <v>0</v>
          </cell>
          <cell r="W140">
            <v>0</v>
          </cell>
          <cell r="X140">
            <v>0</v>
          </cell>
        </row>
        <row r="141">
          <cell r="C141">
            <v>0</v>
          </cell>
          <cell r="D141">
            <v>0</v>
          </cell>
          <cell r="E141">
            <v>0</v>
          </cell>
          <cell r="L141">
            <v>0</v>
          </cell>
          <cell r="M141">
            <v>0</v>
          </cell>
          <cell r="Q141">
            <v>0</v>
          </cell>
          <cell r="R141">
            <v>3500</v>
          </cell>
          <cell r="S141">
            <v>0</v>
          </cell>
          <cell r="T141">
            <v>0</v>
          </cell>
          <cell r="U141">
            <v>1800</v>
          </cell>
          <cell r="V141">
            <v>0</v>
          </cell>
          <cell r="W141">
            <v>0</v>
          </cell>
          <cell r="X141">
            <v>0</v>
          </cell>
        </row>
        <row r="142">
          <cell r="C142">
            <v>0</v>
          </cell>
          <cell r="D142">
            <v>0</v>
          </cell>
          <cell r="E142">
            <v>0</v>
          </cell>
          <cell r="F142">
            <v>0</v>
          </cell>
          <cell r="G142">
            <v>0</v>
          </cell>
          <cell r="H142">
            <v>0</v>
          </cell>
          <cell r="I142">
            <v>0</v>
          </cell>
          <cell r="J142">
            <v>0</v>
          </cell>
          <cell r="K142">
            <v>0</v>
          </cell>
          <cell r="Q142">
            <v>0</v>
          </cell>
          <cell r="R142">
            <v>5500</v>
          </cell>
          <cell r="S142">
            <v>0</v>
          </cell>
          <cell r="T142">
            <v>0</v>
          </cell>
          <cell r="U142">
            <v>0</v>
          </cell>
          <cell r="V142">
            <v>0</v>
          </cell>
          <cell r="W142">
            <v>0</v>
          </cell>
          <cell r="X142">
            <v>0</v>
          </cell>
        </row>
        <row r="143">
          <cell r="C143">
            <v>0</v>
          </cell>
          <cell r="D143">
            <v>0</v>
          </cell>
          <cell r="E143">
            <v>0</v>
          </cell>
          <cell r="F143">
            <v>0</v>
          </cell>
          <cell r="G143">
            <v>0</v>
          </cell>
          <cell r="H143">
            <v>0</v>
          </cell>
          <cell r="I143">
            <v>0</v>
          </cell>
          <cell r="J143">
            <v>0</v>
          </cell>
          <cell r="K143">
            <v>0</v>
          </cell>
          <cell r="L143">
            <v>0</v>
          </cell>
          <cell r="M143">
            <v>0</v>
          </cell>
          <cell r="Q143">
            <v>0</v>
          </cell>
          <cell r="R143">
            <v>0</v>
          </cell>
          <cell r="S143">
            <v>0</v>
          </cell>
          <cell r="T143">
            <v>0</v>
          </cell>
          <cell r="U143">
            <v>1800</v>
          </cell>
          <cell r="V143">
            <v>0</v>
          </cell>
          <cell r="W143">
            <v>0</v>
          </cell>
          <cell r="X143">
            <v>0</v>
          </cell>
          <cell r="Y143">
            <v>0</v>
          </cell>
          <cell r="Z143">
            <v>0</v>
          </cell>
          <cell r="AA143">
            <v>0</v>
          </cell>
        </row>
        <row r="144">
          <cell r="C144">
            <v>0</v>
          </cell>
          <cell r="D144">
            <v>0</v>
          </cell>
          <cell r="E144">
            <v>0</v>
          </cell>
          <cell r="F144">
            <v>0</v>
          </cell>
          <cell r="G144">
            <v>0</v>
          </cell>
          <cell r="H144">
            <v>0</v>
          </cell>
          <cell r="L144">
            <v>600</v>
          </cell>
          <cell r="M144">
            <v>0</v>
          </cell>
          <cell r="Q144">
            <v>0</v>
          </cell>
          <cell r="R144">
            <v>2500</v>
          </cell>
          <cell r="S144">
            <v>0</v>
          </cell>
          <cell r="T144">
            <v>0</v>
          </cell>
          <cell r="U144">
            <v>0</v>
          </cell>
          <cell r="V144">
            <v>0</v>
          </cell>
          <cell r="W144">
            <v>0</v>
          </cell>
          <cell r="X144">
            <v>0</v>
          </cell>
        </row>
        <row r="151">
          <cell r="C151">
            <v>0</v>
          </cell>
          <cell r="D151">
            <v>0</v>
          </cell>
          <cell r="E151">
            <v>0</v>
          </cell>
          <cell r="F151">
            <v>600</v>
          </cell>
          <cell r="G151">
            <v>0</v>
          </cell>
          <cell r="H151">
            <v>0</v>
          </cell>
          <cell r="I151">
            <v>100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2500</v>
          </cell>
          <cell r="Q153">
            <v>0</v>
          </cell>
          <cell r="R153">
            <v>0</v>
          </cell>
          <cell r="S153">
            <v>0</v>
          </cell>
          <cell r="T153">
            <v>0</v>
          </cell>
          <cell r="U153">
            <v>2500</v>
          </cell>
          <cell r="V153">
            <v>0</v>
          </cell>
          <cell r="W153">
            <v>0</v>
          </cell>
          <cell r="X153">
            <v>0</v>
          </cell>
          <cell r="Y153">
            <v>0</v>
          </cell>
          <cell r="Z153">
            <v>0</v>
          </cell>
          <cell r="AA153">
            <v>0</v>
          </cell>
        </row>
        <row r="154">
          <cell r="C154">
            <v>0</v>
          </cell>
          <cell r="D154">
            <v>0</v>
          </cell>
          <cell r="E154">
            <v>0</v>
          </cell>
          <cell r="F154">
            <v>0</v>
          </cell>
          <cell r="G154">
            <v>0</v>
          </cell>
          <cell r="H154">
            <v>0</v>
          </cell>
          <cell r="I154">
            <v>0</v>
          </cell>
          <cell r="J154">
            <v>0</v>
          </cell>
          <cell r="K154">
            <v>0</v>
          </cell>
          <cell r="L154">
            <v>212</v>
          </cell>
          <cell r="M154">
            <v>0</v>
          </cell>
          <cell r="N154">
            <v>0</v>
          </cell>
          <cell r="O154">
            <v>0</v>
          </cell>
          <cell r="P154">
            <v>0</v>
          </cell>
          <cell r="Q154">
            <v>0</v>
          </cell>
          <cell r="R154">
            <v>3000</v>
          </cell>
          <cell r="S154">
            <v>0</v>
          </cell>
          <cell r="T154">
            <v>0</v>
          </cell>
          <cell r="U154">
            <v>0</v>
          </cell>
          <cell r="V154">
            <v>0</v>
          </cell>
          <cell r="W154">
            <v>0</v>
          </cell>
          <cell r="X154">
            <v>0</v>
          </cell>
          <cell r="Y154">
            <v>2500</v>
          </cell>
          <cell r="Z154">
            <v>0</v>
          </cell>
          <cell r="AA154">
            <v>0</v>
          </cell>
        </row>
        <row r="155">
          <cell r="C155">
            <v>0</v>
          </cell>
          <cell r="D155">
            <v>0</v>
          </cell>
          <cell r="E155">
            <v>0</v>
          </cell>
          <cell r="F155">
            <v>1700</v>
          </cell>
          <cell r="G155">
            <v>0</v>
          </cell>
          <cell r="H155">
            <v>0</v>
          </cell>
          <cell r="I155">
            <v>500</v>
          </cell>
          <cell r="J155">
            <v>0</v>
          </cell>
          <cell r="K155">
            <v>0</v>
          </cell>
          <cell r="L155">
            <v>0</v>
          </cell>
          <cell r="M155">
            <v>0</v>
          </cell>
          <cell r="N155">
            <v>0</v>
          </cell>
          <cell r="O155">
            <v>0</v>
          </cell>
          <cell r="P155">
            <v>1000</v>
          </cell>
          <cell r="Q155">
            <v>0</v>
          </cell>
          <cell r="R155">
            <v>0</v>
          </cell>
          <cell r="S155">
            <v>0</v>
          </cell>
          <cell r="T155">
            <v>0</v>
          </cell>
          <cell r="U155">
            <v>0</v>
          </cell>
          <cell r="V155">
            <v>0</v>
          </cell>
          <cell r="W155">
            <v>0</v>
          </cell>
          <cell r="X155">
            <v>0</v>
          </cell>
          <cell r="Y155">
            <v>0</v>
          </cell>
          <cell r="Z155">
            <v>0</v>
          </cell>
          <cell r="AA155">
            <v>0</v>
          </cell>
        </row>
        <row r="156">
          <cell r="C156">
            <v>0</v>
          </cell>
          <cell r="D156">
            <v>0</v>
          </cell>
          <cell r="E156">
            <v>0</v>
          </cell>
          <cell r="F156">
            <v>0</v>
          </cell>
          <cell r="G156">
            <v>0</v>
          </cell>
          <cell r="H156">
            <v>0</v>
          </cell>
          <cell r="I156">
            <v>0</v>
          </cell>
          <cell r="J156">
            <v>0</v>
          </cell>
          <cell r="K156">
            <v>0</v>
          </cell>
          <cell r="N156">
            <v>0</v>
          </cell>
          <cell r="O156">
            <v>0</v>
          </cell>
          <cell r="P156">
            <v>600</v>
          </cell>
          <cell r="Q156">
            <v>0</v>
          </cell>
          <cell r="R156">
            <v>0</v>
          </cell>
          <cell r="S156">
            <v>0</v>
          </cell>
          <cell r="T156">
            <v>0</v>
          </cell>
          <cell r="U156">
            <v>7000</v>
          </cell>
          <cell r="V156">
            <v>0</v>
          </cell>
          <cell r="W156">
            <v>0</v>
          </cell>
          <cell r="X156">
            <v>0</v>
          </cell>
        </row>
        <row r="157">
          <cell r="C157">
            <v>0</v>
          </cell>
          <cell r="D157">
            <v>0</v>
          </cell>
          <cell r="E157">
            <v>0</v>
          </cell>
          <cell r="F157">
            <v>0</v>
          </cell>
          <cell r="G157">
            <v>0</v>
          </cell>
          <cell r="H157">
            <v>0</v>
          </cell>
          <cell r="I157">
            <v>340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row>
        <row r="158">
          <cell r="C158">
            <v>0</v>
          </cell>
          <cell r="D158">
            <v>0</v>
          </cell>
          <cell r="E158">
            <v>0</v>
          </cell>
          <cell r="W158">
            <v>0</v>
          </cell>
          <cell r="X158">
            <v>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100</v>
          </cell>
          <cell r="R159">
            <v>0</v>
          </cell>
          <cell r="S159">
            <v>0</v>
          </cell>
          <cell r="T159">
            <v>0</v>
          </cell>
          <cell r="U159">
            <v>0</v>
          </cell>
          <cell r="V159">
            <v>0</v>
          </cell>
          <cell r="W159">
            <v>0</v>
          </cell>
          <cell r="X159">
            <v>0</v>
          </cell>
          <cell r="Y159">
            <v>0</v>
          </cell>
          <cell r="Z159">
            <v>0</v>
          </cell>
          <cell r="AA159">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row>
        <row r="184">
          <cell r="C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row>
        <row r="185">
          <cell r="C185">
            <v>0</v>
          </cell>
          <cell r="D185">
            <v>0</v>
          </cell>
          <cell r="E185">
            <v>0</v>
          </cell>
          <cell r="I185">
            <v>12</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row>
        <row r="186">
          <cell r="C186">
            <v>0</v>
          </cell>
          <cell r="D186">
            <v>0</v>
          </cell>
          <cell r="E186">
            <v>0</v>
          </cell>
          <cell r="F186">
            <v>0</v>
          </cell>
          <cell r="G186">
            <v>0</v>
          </cell>
          <cell r="H186">
            <v>0</v>
          </cell>
          <cell r="I186">
            <v>0</v>
          </cell>
          <cell r="J186">
            <v>0</v>
          </cell>
          <cell r="K186">
            <v>0</v>
          </cell>
          <cell r="L186">
            <v>200</v>
          </cell>
          <cell r="M186">
            <v>0</v>
          </cell>
          <cell r="N186">
            <v>0</v>
          </cell>
          <cell r="O186">
            <v>0</v>
          </cell>
          <cell r="P186">
            <v>2100</v>
          </cell>
          <cell r="Q186">
            <v>0</v>
          </cell>
          <cell r="R186">
            <v>1000</v>
          </cell>
          <cell r="S186">
            <v>0</v>
          </cell>
          <cell r="T186">
            <v>0</v>
          </cell>
          <cell r="U186">
            <v>0</v>
          </cell>
          <cell r="V186">
            <v>0</v>
          </cell>
          <cell r="W186">
            <v>0</v>
          </cell>
          <cell r="X186">
            <v>0</v>
          </cell>
        </row>
        <row r="187">
          <cell r="C187">
            <v>0</v>
          </cell>
          <cell r="D187">
            <v>0</v>
          </cell>
          <cell r="E187">
            <v>0</v>
          </cell>
          <cell r="I187">
            <v>1600</v>
          </cell>
          <cell r="J187">
            <v>0</v>
          </cell>
          <cell r="K187">
            <v>0</v>
          </cell>
          <cell r="L187">
            <v>1000</v>
          </cell>
          <cell r="M187">
            <v>0</v>
          </cell>
          <cell r="S187">
            <v>0</v>
          </cell>
          <cell r="T187">
            <v>0</v>
          </cell>
          <cell r="U187">
            <v>0</v>
          </cell>
          <cell r="V187">
            <v>0</v>
          </cell>
          <cell r="W187">
            <v>0</v>
          </cell>
          <cell r="X187">
            <v>0</v>
          </cell>
        </row>
        <row r="188">
          <cell r="C188">
            <v>0</v>
          </cell>
          <cell r="D188">
            <v>0</v>
          </cell>
          <cell r="E188">
            <v>0</v>
          </cell>
          <cell r="L188">
            <v>0</v>
          </cell>
          <cell r="M188">
            <v>0</v>
          </cell>
          <cell r="Q188">
            <v>0</v>
          </cell>
          <cell r="R188">
            <v>4300</v>
          </cell>
          <cell r="U188">
            <v>4000</v>
          </cell>
          <cell r="V188">
            <v>0</v>
          </cell>
          <cell r="W188">
            <v>0</v>
          </cell>
          <cell r="X188">
            <v>0</v>
          </cell>
        </row>
        <row r="189">
          <cell r="C189">
            <v>0</v>
          </cell>
          <cell r="I189">
            <v>0</v>
          </cell>
          <cell r="J189">
            <v>0</v>
          </cell>
          <cell r="K189">
            <v>0</v>
          </cell>
          <cell r="L189">
            <v>1000</v>
          </cell>
          <cell r="M189">
            <v>0</v>
          </cell>
          <cell r="N189">
            <v>0</v>
          </cell>
          <cell r="O189">
            <v>0</v>
          </cell>
          <cell r="P189">
            <v>0</v>
          </cell>
          <cell r="Q189">
            <v>0</v>
          </cell>
          <cell r="R189">
            <v>1000</v>
          </cell>
          <cell r="S189">
            <v>0</v>
          </cell>
          <cell r="T189">
            <v>0</v>
          </cell>
          <cell r="U189">
            <v>0</v>
          </cell>
          <cell r="V189">
            <v>0</v>
          </cell>
          <cell r="W189">
            <v>0</v>
          </cell>
          <cell r="X189">
            <v>0</v>
          </cell>
        </row>
        <row r="190">
          <cell r="C190">
            <v>0</v>
          </cell>
          <cell r="D190">
            <v>0</v>
          </cell>
          <cell r="E190">
            <v>0</v>
          </cell>
          <cell r="S190">
            <v>0</v>
          </cell>
          <cell r="T190">
            <v>0</v>
          </cell>
        </row>
        <row r="191">
          <cell r="C191">
            <v>0</v>
          </cell>
          <cell r="D191">
            <v>0</v>
          </cell>
          <cell r="E191">
            <v>0</v>
          </cell>
          <cell r="F191">
            <v>0</v>
          </cell>
          <cell r="G191">
            <v>0</v>
          </cell>
          <cell r="H191">
            <v>200</v>
          </cell>
          <cell r="L191">
            <v>0</v>
          </cell>
          <cell r="M191">
            <v>0</v>
          </cell>
          <cell r="S191">
            <v>0</v>
          </cell>
          <cell r="T191">
            <v>0</v>
          </cell>
          <cell r="U191">
            <v>0</v>
          </cell>
          <cell r="V191">
            <v>0</v>
          </cell>
          <cell r="W191">
            <v>0</v>
          </cell>
          <cell r="X191">
            <v>0</v>
          </cell>
        </row>
        <row r="192">
          <cell r="C192">
            <v>0</v>
          </cell>
          <cell r="I192">
            <v>0</v>
          </cell>
          <cell r="J192">
            <v>0</v>
          </cell>
          <cell r="K192">
            <v>0</v>
          </cell>
          <cell r="L192">
            <v>0</v>
          </cell>
          <cell r="M192">
            <v>0</v>
          </cell>
          <cell r="S192">
            <v>0</v>
          </cell>
          <cell r="T192">
            <v>0</v>
          </cell>
          <cell r="U192">
            <v>0</v>
          </cell>
          <cell r="V192">
            <v>0</v>
          </cell>
          <cell r="W192">
            <v>0</v>
          </cell>
          <cell r="X192">
            <v>0</v>
          </cell>
          <cell r="Y192">
            <v>1000</v>
          </cell>
          <cell r="Z192">
            <v>0</v>
          </cell>
          <cell r="AA192">
            <v>0</v>
          </cell>
        </row>
        <row r="193">
          <cell r="C193">
            <v>0</v>
          </cell>
          <cell r="D193">
            <v>0</v>
          </cell>
          <cell r="E193">
            <v>0</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row>
        <row r="194">
          <cell r="C194">
            <v>0</v>
          </cell>
          <cell r="D194">
            <v>0</v>
          </cell>
          <cell r="E194">
            <v>0</v>
          </cell>
          <cell r="F194">
            <v>0</v>
          </cell>
          <cell r="G194">
            <v>0</v>
          </cell>
          <cell r="H194">
            <v>0</v>
          </cell>
          <cell r="I194">
            <v>0</v>
          </cell>
          <cell r="J194">
            <v>0</v>
          </cell>
          <cell r="K194">
            <v>0</v>
          </cell>
          <cell r="L194">
            <v>0</v>
          </cell>
          <cell r="M194">
            <v>0</v>
          </cell>
          <cell r="Q194">
            <v>0</v>
          </cell>
          <cell r="R194">
            <v>0</v>
          </cell>
          <cell r="S194">
            <v>0</v>
          </cell>
          <cell r="T194">
            <v>0</v>
          </cell>
          <cell r="U194">
            <v>0</v>
          </cell>
          <cell r="V194">
            <v>0</v>
          </cell>
          <cell r="W194">
            <v>0</v>
          </cell>
          <cell r="X194">
            <v>0</v>
          </cell>
          <cell r="Y194">
            <v>0</v>
          </cell>
          <cell r="Z194">
            <v>0</v>
          </cell>
          <cell r="AA194">
            <v>0</v>
          </cell>
        </row>
        <row r="195">
          <cell r="C195">
            <v>0</v>
          </cell>
          <cell r="D195">
            <v>0</v>
          </cell>
          <cell r="E195">
            <v>0</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row>
        <row r="196">
          <cell r="C196">
            <v>0</v>
          </cell>
          <cell r="D196">
            <v>0</v>
          </cell>
          <cell r="E196">
            <v>0</v>
          </cell>
          <cell r="F196">
            <v>0</v>
          </cell>
          <cell r="G196">
            <v>0</v>
          </cell>
          <cell r="H196">
            <v>640</v>
          </cell>
          <cell r="I196">
            <v>0</v>
          </cell>
          <cell r="J196">
            <v>0</v>
          </cell>
          <cell r="K196">
            <v>0</v>
          </cell>
          <cell r="L196">
            <v>0</v>
          </cell>
          <cell r="M196">
            <v>0</v>
          </cell>
          <cell r="Q196">
            <v>0</v>
          </cell>
          <cell r="R196">
            <v>0</v>
          </cell>
          <cell r="S196">
            <v>0</v>
          </cell>
          <cell r="T196">
            <v>0</v>
          </cell>
          <cell r="U196">
            <v>0</v>
          </cell>
          <cell r="V196">
            <v>0</v>
          </cell>
          <cell r="W196">
            <v>0</v>
          </cell>
          <cell r="X196">
            <v>0</v>
          </cell>
          <cell r="Y196">
            <v>0</v>
          </cell>
          <cell r="Z196">
            <v>0</v>
          </cell>
          <cell r="AA196">
            <v>0</v>
          </cell>
        </row>
        <row r="197">
          <cell r="C197">
            <v>0</v>
          </cell>
          <cell r="D197">
            <v>0</v>
          </cell>
          <cell r="E197">
            <v>0</v>
          </cell>
          <cell r="F197">
            <v>0</v>
          </cell>
          <cell r="G197">
            <v>0</v>
          </cell>
          <cell r="H197">
            <v>0</v>
          </cell>
          <cell r="I197">
            <v>784</v>
          </cell>
          <cell r="J197">
            <v>0</v>
          </cell>
          <cell r="K197">
            <v>0</v>
          </cell>
          <cell r="L197">
            <v>612</v>
          </cell>
          <cell r="M197">
            <v>0</v>
          </cell>
          <cell r="S197">
            <v>0</v>
          </cell>
          <cell r="T197">
            <v>712</v>
          </cell>
          <cell r="U197">
            <v>0</v>
          </cell>
          <cell r="V197">
            <v>784</v>
          </cell>
          <cell r="W197">
            <v>0</v>
          </cell>
          <cell r="X197">
            <v>0</v>
          </cell>
        </row>
        <row r="198">
          <cell r="C198">
            <v>0</v>
          </cell>
          <cell r="D198">
            <v>0</v>
          </cell>
          <cell r="E198">
            <v>0</v>
          </cell>
          <cell r="I198">
            <v>0</v>
          </cell>
          <cell r="J198">
            <v>0</v>
          </cell>
          <cell r="K198">
            <v>0</v>
          </cell>
          <cell r="L198">
            <v>134</v>
          </cell>
          <cell r="M198">
            <v>0</v>
          </cell>
          <cell r="Q198">
            <v>0</v>
          </cell>
          <cell r="R198">
            <v>450</v>
          </cell>
          <cell r="S198">
            <v>0</v>
          </cell>
          <cell r="T198">
            <v>0</v>
          </cell>
          <cell r="U198">
            <v>0</v>
          </cell>
          <cell r="V198">
            <v>0</v>
          </cell>
          <cell r="W198">
            <v>700</v>
          </cell>
          <cell r="X198">
            <v>0</v>
          </cell>
        </row>
        <row r="199">
          <cell r="C199">
            <v>0</v>
          </cell>
          <cell r="D199">
            <v>0</v>
          </cell>
          <cell r="E199">
            <v>0</v>
          </cell>
          <cell r="F199">
            <v>0</v>
          </cell>
          <cell r="G199">
            <v>568</v>
          </cell>
          <cell r="H199">
            <v>0</v>
          </cell>
          <cell r="I199">
            <v>0</v>
          </cell>
          <cell r="J199">
            <v>0</v>
          </cell>
          <cell r="K199">
            <v>0</v>
          </cell>
          <cell r="N199">
            <v>2000</v>
          </cell>
          <cell r="O199">
            <v>0</v>
          </cell>
          <cell r="P199">
            <v>5000</v>
          </cell>
          <cell r="Q199">
            <v>0</v>
          </cell>
          <cell r="R199">
            <v>0</v>
          </cell>
          <cell r="S199">
            <v>0</v>
          </cell>
          <cell r="T199">
            <v>0</v>
          </cell>
          <cell r="U199">
            <v>0</v>
          </cell>
          <cell r="V199">
            <v>0</v>
          </cell>
          <cell r="W199">
            <v>0</v>
          </cell>
          <cell r="X199">
            <v>0</v>
          </cell>
          <cell r="Y199">
            <v>0</v>
          </cell>
          <cell r="Z199">
            <v>0</v>
          </cell>
          <cell r="AA199">
            <v>0</v>
          </cell>
        </row>
        <row r="200">
          <cell r="C200">
            <v>0</v>
          </cell>
          <cell r="F200">
            <v>0</v>
          </cell>
          <cell r="G200">
            <v>0</v>
          </cell>
          <cell r="H200">
            <v>0</v>
          </cell>
          <cell r="I200">
            <v>0</v>
          </cell>
          <cell r="J200">
            <v>0</v>
          </cell>
          <cell r="K200">
            <v>0</v>
          </cell>
          <cell r="L200">
            <v>0</v>
          </cell>
          <cell r="M200">
            <v>0</v>
          </cell>
          <cell r="N200">
            <v>1150</v>
          </cell>
          <cell r="O200">
            <v>0</v>
          </cell>
          <cell r="P200">
            <v>0</v>
          </cell>
          <cell r="Q200">
            <v>0</v>
          </cell>
          <cell r="R200">
            <v>0</v>
          </cell>
          <cell r="S200">
            <v>0</v>
          </cell>
          <cell r="T200">
            <v>0</v>
          </cell>
          <cell r="U200">
            <v>0</v>
          </cell>
          <cell r="V200">
            <v>0</v>
          </cell>
          <cell r="W200">
            <v>0</v>
          </cell>
          <cell r="X200">
            <v>0</v>
          </cell>
        </row>
        <row r="201">
          <cell r="C201">
            <v>0</v>
          </cell>
          <cell r="D201">
            <v>0</v>
          </cell>
          <cell r="E201">
            <v>0</v>
          </cell>
          <cell r="L201">
            <v>712</v>
          </cell>
          <cell r="M201">
            <v>0</v>
          </cell>
          <cell r="N201">
            <v>0</v>
          </cell>
          <cell r="O201">
            <v>0</v>
          </cell>
          <cell r="P201">
            <v>0</v>
          </cell>
          <cell r="Q201">
            <v>0</v>
          </cell>
          <cell r="R201">
            <v>0</v>
          </cell>
          <cell r="S201">
            <v>0</v>
          </cell>
          <cell r="T201">
            <v>640</v>
          </cell>
          <cell r="U201">
            <v>0</v>
          </cell>
          <cell r="V201">
            <v>712</v>
          </cell>
          <cell r="W201">
            <v>0</v>
          </cell>
          <cell r="X201">
            <v>0</v>
          </cell>
          <cell r="Y201">
            <v>0</v>
          </cell>
          <cell r="Z201">
            <v>0</v>
          </cell>
          <cell r="AA201">
            <v>0</v>
          </cell>
        </row>
        <row r="202">
          <cell r="C202">
            <v>0</v>
          </cell>
          <cell r="D202">
            <v>0</v>
          </cell>
          <cell r="E202">
            <v>0</v>
          </cell>
          <cell r="F202">
            <v>0</v>
          </cell>
          <cell r="G202">
            <v>0</v>
          </cell>
          <cell r="H202">
            <v>0</v>
          </cell>
          <cell r="I202">
            <v>0</v>
          </cell>
          <cell r="J202">
            <v>0</v>
          </cell>
          <cell r="K202">
            <v>0</v>
          </cell>
          <cell r="L202">
            <v>0</v>
          </cell>
          <cell r="M202">
            <v>0</v>
          </cell>
          <cell r="N202">
            <v>0</v>
          </cell>
          <cell r="O202">
            <v>0</v>
          </cell>
          <cell r="P202">
            <v>576</v>
          </cell>
          <cell r="Q202">
            <v>0</v>
          </cell>
          <cell r="R202">
            <v>2000</v>
          </cell>
          <cell r="S202">
            <v>0</v>
          </cell>
          <cell r="T202">
            <v>0</v>
          </cell>
          <cell r="U202">
            <v>2000</v>
          </cell>
          <cell r="V202">
            <v>0</v>
          </cell>
          <cell r="W202">
            <v>0</v>
          </cell>
          <cell r="X202">
            <v>0</v>
          </cell>
          <cell r="Y202">
            <v>0</v>
          </cell>
          <cell r="Z202">
            <v>0</v>
          </cell>
          <cell r="AA202">
            <v>0</v>
          </cell>
        </row>
        <row r="203">
          <cell r="C203">
            <v>0</v>
          </cell>
          <cell r="D203">
            <v>0</v>
          </cell>
          <cell r="E203">
            <v>0</v>
          </cell>
          <cell r="F203">
            <v>0</v>
          </cell>
          <cell r="G203">
            <v>0</v>
          </cell>
          <cell r="H203">
            <v>0</v>
          </cell>
          <cell r="L203">
            <v>150</v>
          </cell>
          <cell r="M203">
            <v>0</v>
          </cell>
          <cell r="S203">
            <v>0</v>
          </cell>
          <cell r="T203">
            <v>496</v>
          </cell>
          <cell r="W203">
            <v>0</v>
          </cell>
          <cell r="X203">
            <v>0</v>
          </cell>
        </row>
        <row r="204">
          <cell r="C204">
            <v>0</v>
          </cell>
          <cell r="D204">
            <v>0</v>
          </cell>
          <cell r="E204">
            <v>0</v>
          </cell>
          <cell r="F204">
            <v>0</v>
          </cell>
          <cell r="G204">
            <v>0</v>
          </cell>
          <cell r="H204">
            <v>0</v>
          </cell>
          <cell r="L204">
            <v>1100</v>
          </cell>
          <cell r="M204">
            <v>0</v>
          </cell>
          <cell r="N204">
            <v>0</v>
          </cell>
          <cell r="O204">
            <v>0</v>
          </cell>
          <cell r="P204">
            <v>0</v>
          </cell>
          <cell r="Q204">
            <v>0</v>
          </cell>
          <cell r="R204">
            <v>0</v>
          </cell>
          <cell r="S204">
            <v>0</v>
          </cell>
          <cell r="T204">
            <v>0</v>
          </cell>
          <cell r="U204">
            <v>0</v>
          </cell>
          <cell r="V204">
            <v>0</v>
          </cell>
          <cell r="W204">
            <v>0</v>
          </cell>
          <cell r="X204">
            <v>0</v>
          </cell>
        </row>
        <row r="205">
          <cell r="C205">
            <v>0</v>
          </cell>
          <cell r="D205">
            <v>0</v>
          </cell>
          <cell r="E205">
            <v>0</v>
          </cell>
          <cell r="F205">
            <v>0</v>
          </cell>
          <cell r="G205">
            <v>0</v>
          </cell>
          <cell r="H205">
            <v>0</v>
          </cell>
          <cell r="L205">
            <v>0</v>
          </cell>
          <cell r="M205">
            <v>0</v>
          </cell>
          <cell r="Q205">
            <v>0</v>
          </cell>
          <cell r="R205">
            <v>1650</v>
          </cell>
          <cell r="S205">
            <v>0</v>
          </cell>
          <cell r="T205">
            <v>0</v>
          </cell>
          <cell r="W205">
            <v>6300</v>
          </cell>
          <cell r="X205">
            <v>0</v>
          </cell>
        </row>
        <row r="206">
          <cell r="C206">
            <v>0</v>
          </cell>
          <cell r="D206">
            <v>0</v>
          </cell>
          <cell r="E206">
            <v>0</v>
          </cell>
          <cell r="L206">
            <v>0</v>
          </cell>
          <cell r="M206">
            <v>0</v>
          </cell>
          <cell r="N206">
            <v>0</v>
          </cell>
          <cell r="O206">
            <v>0</v>
          </cell>
          <cell r="P206">
            <v>0</v>
          </cell>
          <cell r="Q206">
            <v>0</v>
          </cell>
          <cell r="R206">
            <v>0</v>
          </cell>
          <cell r="S206">
            <v>0</v>
          </cell>
          <cell r="T206">
            <v>0</v>
          </cell>
          <cell r="U206">
            <v>0</v>
          </cell>
          <cell r="V206">
            <v>0</v>
          </cell>
          <cell r="W206">
            <v>0</v>
          </cell>
          <cell r="X206">
            <v>0</v>
          </cell>
        </row>
        <row r="207">
          <cell r="C207">
            <v>0</v>
          </cell>
          <cell r="D207">
            <v>0</v>
          </cell>
          <cell r="E207">
            <v>0</v>
          </cell>
          <cell r="F207">
            <v>0</v>
          </cell>
          <cell r="G207">
            <v>0</v>
          </cell>
          <cell r="H207">
            <v>0</v>
          </cell>
          <cell r="L207">
            <v>0</v>
          </cell>
          <cell r="M207">
            <v>0</v>
          </cell>
          <cell r="N207">
            <v>2800</v>
          </cell>
          <cell r="O207">
            <v>0</v>
          </cell>
          <cell r="P207">
            <v>0</v>
          </cell>
          <cell r="Q207">
            <v>0</v>
          </cell>
          <cell r="R207">
            <v>0</v>
          </cell>
          <cell r="S207">
            <v>0</v>
          </cell>
          <cell r="T207">
            <v>640</v>
          </cell>
          <cell r="U207">
            <v>0</v>
          </cell>
          <cell r="V207">
            <v>784</v>
          </cell>
          <cell r="W207">
            <v>0</v>
          </cell>
          <cell r="X207">
            <v>0</v>
          </cell>
          <cell r="Y207">
            <v>0</v>
          </cell>
          <cell r="Z207">
            <v>0</v>
          </cell>
          <cell r="AA207">
            <v>0</v>
          </cell>
        </row>
        <row r="208">
          <cell r="C208">
            <v>0</v>
          </cell>
          <cell r="D208">
            <v>0</v>
          </cell>
          <cell r="E208">
            <v>0</v>
          </cell>
          <cell r="I208">
            <v>0</v>
          </cell>
          <cell r="J208">
            <v>0</v>
          </cell>
          <cell r="K208">
            <v>0</v>
          </cell>
          <cell r="N208">
            <v>0</v>
          </cell>
          <cell r="O208">
            <v>0</v>
          </cell>
          <cell r="P208">
            <v>0</v>
          </cell>
          <cell r="Q208">
            <v>0</v>
          </cell>
          <cell r="R208">
            <v>0</v>
          </cell>
          <cell r="S208">
            <v>0</v>
          </cell>
          <cell r="T208">
            <v>712</v>
          </cell>
          <cell r="U208">
            <v>0</v>
          </cell>
          <cell r="V208">
            <v>0</v>
          </cell>
          <cell r="W208">
            <v>0</v>
          </cell>
          <cell r="X208">
            <v>0</v>
          </cell>
        </row>
        <row r="213">
          <cell r="C213">
            <v>0</v>
          </cell>
          <cell r="D213">
            <v>0</v>
          </cell>
          <cell r="E213">
            <v>0</v>
          </cell>
          <cell r="F213">
            <v>0</v>
          </cell>
          <cell r="G213">
            <v>0</v>
          </cell>
          <cell r="H213">
            <v>100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row>
        <row r="214">
          <cell r="C214">
            <v>0</v>
          </cell>
          <cell r="D214">
            <v>0</v>
          </cell>
          <cell r="E214">
            <v>0</v>
          </cell>
          <cell r="F214">
            <v>0</v>
          </cell>
          <cell r="G214">
            <v>0</v>
          </cell>
          <cell r="H214">
            <v>100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row>
        <row r="215">
          <cell r="C215">
            <v>0</v>
          </cell>
          <cell r="D215">
            <v>0</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500</v>
          </cell>
          <cell r="X215">
            <v>0</v>
          </cell>
          <cell r="Y215">
            <v>0</v>
          </cell>
          <cell r="Z215">
            <v>0</v>
          </cell>
          <cell r="AA215">
            <v>0</v>
          </cell>
        </row>
        <row r="224">
          <cell r="C224">
            <v>0</v>
          </cell>
          <cell r="D224">
            <v>0</v>
          </cell>
          <cell r="E224">
            <v>0</v>
          </cell>
          <cell r="F224">
            <v>0</v>
          </cell>
          <cell r="G224">
            <v>0</v>
          </cell>
          <cell r="H224">
            <v>0</v>
          </cell>
          <cell r="I224">
            <v>0</v>
          </cell>
          <cell r="J224">
            <v>0</v>
          </cell>
          <cell r="K224">
            <v>0</v>
          </cell>
          <cell r="L224">
            <v>0</v>
          </cell>
          <cell r="M224">
            <v>0</v>
          </cell>
          <cell r="N224">
            <v>0</v>
          </cell>
          <cell r="O224">
            <v>0</v>
          </cell>
          <cell r="P224">
            <v>0</v>
          </cell>
          <cell r="Q224">
            <v>0</v>
          </cell>
          <cell r="R224">
            <v>2500</v>
          </cell>
          <cell r="S224">
            <v>0</v>
          </cell>
          <cell r="T224">
            <v>0</v>
          </cell>
          <cell r="U224">
            <v>0</v>
          </cell>
          <cell r="V224">
            <v>0</v>
          </cell>
          <cell r="W224">
            <v>10000</v>
          </cell>
          <cell r="X224">
            <v>0</v>
          </cell>
        </row>
        <row r="292">
          <cell r="C292">
            <v>0</v>
          </cell>
          <cell r="D292">
            <v>0</v>
          </cell>
          <cell r="E292">
            <v>0</v>
          </cell>
          <cell r="F292">
            <v>0</v>
          </cell>
          <cell r="G292">
            <v>0</v>
          </cell>
          <cell r="H292">
            <v>0</v>
          </cell>
          <cell r="I292">
            <v>0</v>
          </cell>
          <cell r="J292">
            <v>0</v>
          </cell>
          <cell r="K292">
            <v>0</v>
          </cell>
          <cell r="L292">
            <v>0</v>
          </cell>
          <cell r="M292">
            <v>0</v>
          </cell>
          <cell r="N292">
            <v>868</v>
          </cell>
          <cell r="O292">
            <v>0</v>
          </cell>
          <cell r="P292">
            <v>0</v>
          </cell>
          <cell r="Q292">
            <v>0</v>
          </cell>
          <cell r="R292">
            <v>0</v>
          </cell>
          <cell r="S292">
            <v>0</v>
          </cell>
          <cell r="T292">
            <v>0</v>
          </cell>
          <cell r="W292">
            <v>0</v>
          </cell>
          <cell r="X292">
            <v>0</v>
          </cell>
          <cell r="Y292">
            <v>0</v>
          </cell>
          <cell r="Z292">
            <v>0</v>
          </cell>
          <cell r="AA292">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gnliners.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4DB19-684D-438A-B6DF-592746110E61}">
  <sheetPr>
    <tabColor theme="9" tint="-0.249977111117893"/>
    <pageSetUpPr fitToPage="1"/>
  </sheetPr>
  <dimension ref="A2:AC209"/>
  <sheetViews>
    <sheetView tabSelected="1" view="pageBreakPreview" zoomScale="60" zoomScaleNormal="110" workbookViewId="0">
      <pane xSplit="3" ySplit="9" topLeftCell="D10" activePane="bottomRight" state="frozen"/>
      <selection pane="topRight" activeCell="D1" sqref="D1"/>
      <selection pane="bottomLeft" activeCell="A10" sqref="A10"/>
      <selection pane="bottomRight" activeCell="A210" sqref="A210:XFD268"/>
    </sheetView>
  </sheetViews>
  <sheetFormatPr defaultColWidth="8.85546875" defaultRowHeight="11.25" customHeight="1" x14ac:dyDescent="0.2"/>
  <cols>
    <col min="1" max="1" width="4.140625" style="30" customWidth="1"/>
    <col min="2" max="2" width="14.140625" style="31" hidden="1" customWidth="1"/>
    <col min="3" max="3" width="44.5703125" style="8" customWidth="1"/>
    <col min="4" max="4" width="6.28515625" style="8" customWidth="1"/>
    <col min="5" max="5" width="10.42578125" style="63" hidden="1" customWidth="1"/>
    <col min="6" max="6" width="7.42578125" style="64" hidden="1" customWidth="1"/>
    <col min="7" max="7" width="11.140625" style="64" hidden="1" customWidth="1"/>
    <col min="8" max="10" width="8.28515625" style="8" hidden="1" customWidth="1"/>
    <col min="11" max="13" width="8.28515625" style="8" customWidth="1"/>
    <col min="14" max="14" width="9.85546875" style="8" customWidth="1"/>
    <col min="15" max="22" width="8.28515625" style="8" customWidth="1"/>
    <col min="23" max="23" width="10.28515625" style="8" bestFit="1" customWidth="1"/>
    <col min="24" max="24" width="10.85546875" style="32" hidden="1" customWidth="1"/>
    <col min="25" max="25" width="34.28515625" style="31" hidden="1" customWidth="1"/>
    <col min="26" max="26" width="20.5703125" style="31" hidden="1" customWidth="1"/>
    <col min="27" max="27" width="13.42578125" style="18" hidden="1" customWidth="1"/>
    <col min="28" max="274" width="8.85546875" style="12"/>
    <col min="275" max="275" width="4.140625" style="12" customWidth="1"/>
    <col min="276" max="276" width="42.85546875" style="12" customWidth="1"/>
    <col min="277" max="277" width="4.7109375" style="12" customWidth="1"/>
    <col min="278" max="278" width="10.85546875" style="12" customWidth="1"/>
    <col min="279" max="279" width="10.7109375" style="12" customWidth="1"/>
    <col min="280" max="280" width="7.42578125" style="12" customWidth="1"/>
    <col min="281" max="281" width="10.85546875" style="12" bestFit="1" customWidth="1"/>
    <col min="282" max="282" width="34.28515625" style="12" customWidth="1"/>
    <col min="283" max="283" width="10.28515625" style="12" bestFit="1" customWidth="1"/>
    <col min="284" max="530" width="8.85546875" style="12"/>
    <col min="531" max="531" width="4.140625" style="12" customWidth="1"/>
    <col min="532" max="532" width="42.85546875" style="12" customWidth="1"/>
    <col min="533" max="533" width="4.7109375" style="12" customWidth="1"/>
    <col min="534" max="534" width="10.85546875" style="12" customWidth="1"/>
    <col min="535" max="535" width="10.7109375" style="12" customWidth="1"/>
    <col min="536" max="536" width="7.42578125" style="12" customWidth="1"/>
    <col min="537" max="537" width="10.85546875" style="12" bestFit="1" customWidth="1"/>
    <col min="538" max="538" width="34.28515625" style="12" customWidth="1"/>
    <col min="539" max="539" width="10.28515625" style="12" bestFit="1" customWidth="1"/>
    <col min="540" max="786" width="8.85546875" style="12"/>
    <col min="787" max="787" width="4.140625" style="12" customWidth="1"/>
    <col min="788" max="788" width="42.85546875" style="12" customWidth="1"/>
    <col min="789" max="789" width="4.7109375" style="12" customWidth="1"/>
    <col min="790" max="790" width="10.85546875" style="12" customWidth="1"/>
    <col min="791" max="791" width="10.7109375" style="12" customWidth="1"/>
    <col min="792" max="792" width="7.42578125" style="12" customWidth="1"/>
    <col min="793" max="793" width="10.85546875" style="12" bestFit="1" customWidth="1"/>
    <col min="794" max="794" width="34.28515625" style="12" customWidth="1"/>
    <col min="795" max="795" width="10.28515625" style="12" bestFit="1" customWidth="1"/>
    <col min="796" max="1042" width="8.85546875" style="12"/>
    <col min="1043" max="1043" width="4.140625" style="12" customWidth="1"/>
    <col min="1044" max="1044" width="42.85546875" style="12" customWidth="1"/>
    <col min="1045" max="1045" width="4.7109375" style="12" customWidth="1"/>
    <col min="1046" max="1046" width="10.85546875" style="12" customWidth="1"/>
    <col min="1047" max="1047" width="10.7109375" style="12" customWidth="1"/>
    <col min="1048" max="1048" width="7.42578125" style="12" customWidth="1"/>
    <col min="1049" max="1049" width="10.85546875" style="12" bestFit="1" customWidth="1"/>
    <col min="1050" max="1050" width="34.28515625" style="12" customWidth="1"/>
    <col min="1051" max="1051" width="10.28515625" style="12" bestFit="1" customWidth="1"/>
    <col min="1052" max="1298" width="8.85546875" style="12"/>
    <col min="1299" max="1299" width="4.140625" style="12" customWidth="1"/>
    <col min="1300" max="1300" width="42.85546875" style="12" customWidth="1"/>
    <col min="1301" max="1301" width="4.7109375" style="12" customWidth="1"/>
    <col min="1302" max="1302" width="10.85546875" style="12" customWidth="1"/>
    <col min="1303" max="1303" width="10.7109375" style="12" customWidth="1"/>
    <col min="1304" max="1304" width="7.42578125" style="12" customWidth="1"/>
    <col min="1305" max="1305" width="10.85546875" style="12" bestFit="1" customWidth="1"/>
    <col min="1306" max="1306" width="34.28515625" style="12" customWidth="1"/>
    <col min="1307" max="1307" width="10.28515625" style="12" bestFit="1" customWidth="1"/>
    <col min="1308" max="1554" width="8.85546875" style="12"/>
    <col min="1555" max="1555" width="4.140625" style="12" customWidth="1"/>
    <col min="1556" max="1556" width="42.85546875" style="12" customWidth="1"/>
    <col min="1557" max="1557" width="4.7109375" style="12" customWidth="1"/>
    <col min="1558" max="1558" width="10.85546875" style="12" customWidth="1"/>
    <col min="1559" max="1559" width="10.7109375" style="12" customWidth="1"/>
    <col min="1560" max="1560" width="7.42578125" style="12" customWidth="1"/>
    <col min="1561" max="1561" width="10.85546875" style="12" bestFit="1" customWidth="1"/>
    <col min="1562" max="1562" width="34.28515625" style="12" customWidth="1"/>
    <col min="1563" max="1563" width="10.28515625" style="12" bestFit="1" customWidth="1"/>
    <col min="1564" max="1810" width="8.85546875" style="12"/>
    <col min="1811" max="1811" width="4.140625" style="12" customWidth="1"/>
    <col min="1812" max="1812" width="42.85546875" style="12" customWidth="1"/>
    <col min="1813" max="1813" width="4.7109375" style="12" customWidth="1"/>
    <col min="1814" max="1814" width="10.85546875" style="12" customWidth="1"/>
    <col min="1815" max="1815" width="10.7109375" style="12" customWidth="1"/>
    <col min="1816" max="1816" width="7.42578125" style="12" customWidth="1"/>
    <col min="1817" max="1817" width="10.85546875" style="12" bestFit="1" customWidth="1"/>
    <col min="1818" max="1818" width="34.28515625" style="12" customWidth="1"/>
    <col min="1819" max="1819" width="10.28515625" style="12" bestFit="1" customWidth="1"/>
    <col min="1820" max="2066" width="8.85546875" style="12"/>
    <col min="2067" max="2067" width="4.140625" style="12" customWidth="1"/>
    <col min="2068" max="2068" width="42.85546875" style="12" customWidth="1"/>
    <col min="2069" max="2069" width="4.7109375" style="12" customWidth="1"/>
    <col min="2070" max="2070" width="10.85546875" style="12" customWidth="1"/>
    <col min="2071" max="2071" width="10.7109375" style="12" customWidth="1"/>
    <col min="2072" max="2072" width="7.42578125" style="12" customWidth="1"/>
    <col min="2073" max="2073" width="10.85546875" style="12" bestFit="1" customWidth="1"/>
    <col min="2074" max="2074" width="34.28515625" style="12" customWidth="1"/>
    <col min="2075" max="2075" width="10.28515625" style="12" bestFit="1" customWidth="1"/>
    <col min="2076" max="2322" width="8.85546875" style="12"/>
    <col min="2323" max="2323" width="4.140625" style="12" customWidth="1"/>
    <col min="2324" max="2324" width="42.85546875" style="12" customWidth="1"/>
    <col min="2325" max="2325" width="4.7109375" style="12" customWidth="1"/>
    <col min="2326" max="2326" width="10.85546875" style="12" customWidth="1"/>
    <col min="2327" max="2327" width="10.7109375" style="12" customWidth="1"/>
    <col min="2328" max="2328" width="7.42578125" style="12" customWidth="1"/>
    <col min="2329" max="2329" width="10.85546875" style="12" bestFit="1" customWidth="1"/>
    <col min="2330" max="2330" width="34.28515625" style="12" customWidth="1"/>
    <col min="2331" max="2331" width="10.28515625" style="12" bestFit="1" customWidth="1"/>
    <col min="2332" max="2578" width="8.85546875" style="12"/>
    <col min="2579" max="2579" width="4.140625" style="12" customWidth="1"/>
    <col min="2580" max="2580" width="42.85546875" style="12" customWidth="1"/>
    <col min="2581" max="2581" width="4.7109375" style="12" customWidth="1"/>
    <col min="2582" max="2582" width="10.85546875" style="12" customWidth="1"/>
    <col min="2583" max="2583" width="10.7109375" style="12" customWidth="1"/>
    <col min="2584" max="2584" width="7.42578125" style="12" customWidth="1"/>
    <col min="2585" max="2585" width="10.85546875" style="12" bestFit="1" customWidth="1"/>
    <col min="2586" max="2586" width="34.28515625" style="12" customWidth="1"/>
    <col min="2587" max="2587" width="10.28515625" style="12" bestFit="1" customWidth="1"/>
    <col min="2588" max="2834" width="8.85546875" style="12"/>
    <col min="2835" max="2835" width="4.140625" style="12" customWidth="1"/>
    <col min="2836" max="2836" width="42.85546875" style="12" customWidth="1"/>
    <col min="2837" max="2837" width="4.7109375" style="12" customWidth="1"/>
    <col min="2838" max="2838" width="10.85546875" style="12" customWidth="1"/>
    <col min="2839" max="2839" width="10.7109375" style="12" customWidth="1"/>
    <col min="2840" max="2840" width="7.42578125" style="12" customWidth="1"/>
    <col min="2841" max="2841" width="10.85546875" style="12" bestFit="1" customWidth="1"/>
    <col min="2842" max="2842" width="34.28515625" style="12" customWidth="1"/>
    <col min="2843" max="2843" width="10.28515625" style="12" bestFit="1" customWidth="1"/>
    <col min="2844" max="3090" width="8.85546875" style="12"/>
    <col min="3091" max="3091" width="4.140625" style="12" customWidth="1"/>
    <col min="3092" max="3092" width="42.85546875" style="12" customWidth="1"/>
    <col min="3093" max="3093" width="4.7109375" style="12" customWidth="1"/>
    <col min="3094" max="3094" width="10.85546875" style="12" customWidth="1"/>
    <col min="3095" max="3095" width="10.7109375" style="12" customWidth="1"/>
    <col min="3096" max="3096" width="7.42578125" style="12" customWidth="1"/>
    <col min="3097" max="3097" width="10.85546875" style="12" bestFit="1" customWidth="1"/>
    <col min="3098" max="3098" width="34.28515625" style="12" customWidth="1"/>
    <col min="3099" max="3099" width="10.28515625" style="12" bestFit="1" customWidth="1"/>
    <col min="3100" max="3346" width="8.85546875" style="12"/>
    <col min="3347" max="3347" width="4.140625" style="12" customWidth="1"/>
    <col min="3348" max="3348" width="42.85546875" style="12" customWidth="1"/>
    <col min="3349" max="3349" width="4.7109375" style="12" customWidth="1"/>
    <col min="3350" max="3350" width="10.85546875" style="12" customWidth="1"/>
    <col min="3351" max="3351" width="10.7109375" style="12" customWidth="1"/>
    <col min="3352" max="3352" width="7.42578125" style="12" customWidth="1"/>
    <col min="3353" max="3353" width="10.85546875" style="12" bestFit="1" customWidth="1"/>
    <col min="3354" max="3354" width="34.28515625" style="12" customWidth="1"/>
    <col min="3355" max="3355" width="10.28515625" style="12" bestFit="1" customWidth="1"/>
    <col min="3356" max="3602" width="8.85546875" style="12"/>
    <col min="3603" max="3603" width="4.140625" style="12" customWidth="1"/>
    <col min="3604" max="3604" width="42.85546875" style="12" customWidth="1"/>
    <col min="3605" max="3605" width="4.7109375" style="12" customWidth="1"/>
    <col min="3606" max="3606" width="10.85546875" style="12" customWidth="1"/>
    <col min="3607" max="3607" width="10.7109375" style="12" customWidth="1"/>
    <col min="3608" max="3608" width="7.42578125" style="12" customWidth="1"/>
    <col min="3609" max="3609" width="10.85546875" style="12" bestFit="1" customWidth="1"/>
    <col min="3610" max="3610" width="34.28515625" style="12" customWidth="1"/>
    <col min="3611" max="3611" width="10.28515625" style="12" bestFit="1" customWidth="1"/>
    <col min="3612" max="3858" width="8.85546875" style="12"/>
    <col min="3859" max="3859" width="4.140625" style="12" customWidth="1"/>
    <col min="3860" max="3860" width="42.85546875" style="12" customWidth="1"/>
    <col min="3861" max="3861" width="4.7109375" style="12" customWidth="1"/>
    <col min="3862" max="3862" width="10.85546875" style="12" customWidth="1"/>
    <col min="3863" max="3863" width="10.7109375" style="12" customWidth="1"/>
    <col min="3864" max="3864" width="7.42578125" style="12" customWidth="1"/>
    <col min="3865" max="3865" width="10.85546875" style="12" bestFit="1" customWidth="1"/>
    <col min="3866" max="3866" width="34.28515625" style="12" customWidth="1"/>
    <col min="3867" max="3867" width="10.28515625" style="12" bestFit="1" customWidth="1"/>
    <col min="3868" max="4114" width="8.85546875" style="12"/>
    <col min="4115" max="4115" width="4.140625" style="12" customWidth="1"/>
    <col min="4116" max="4116" width="42.85546875" style="12" customWidth="1"/>
    <col min="4117" max="4117" width="4.7109375" style="12" customWidth="1"/>
    <col min="4118" max="4118" width="10.85546875" style="12" customWidth="1"/>
    <col min="4119" max="4119" width="10.7109375" style="12" customWidth="1"/>
    <col min="4120" max="4120" width="7.42578125" style="12" customWidth="1"/>
    <col min="4121" max="4121" width="10.85546875" style="12" bestFit="1" customWidth="1"/>
    <col min="4122" max="4122" width="34.28515625" style="12" customWidth="1"/>
    <col min="4123" max="4123" width="10.28515625" style="12" bestFit="1" customWidth="1"/>
    <col min="4124" max="4370" width="8.85546875" style="12"/>
    <col min="4371" max="4371" width="4.140625" style="12" customWidth="1"/>
    <col min="4372" max="4372" width="42.85546875" style="12" customWidth="1"/>
    <col min="4373" max="4373" width="4.7109375" style="12" customWidth="1"/>
    <col min="4374" max="4374" width="10.85546875" style="12" customWidth="1"/>
    <col min="4375" max="4375" width="10.7109375" style="12" customWidth="1"/>
    <col min="4376" max="4376" width="7.42578125" style="12" customWidth="1"/>
    <col min="4377" max="4377" width="10.85546875" style="12" bestFit="1" customWidth="1"/>
    <col min="4378" max="4378" width="34.28515625" style="12" customWidth="1"/>
    <col min="4379" max="4379" width="10.28515625" style="12" bestFit="1" customWidth="1"/>
    <col min="4380" max="4626" width="8.85546875" style="12"/>
    <col min="4627" max="4627" width="4.140625" style="12" customWidth="1"/>
    <col min="4628" max="4628" width="42.85546875" style="12" customWidth="1"/>
    <col min="4629" max="4629" width="4.7109375" style="12" customWidth="1"/>
    <col min="4630" max="4630" width="10.85546875" style="12" customWidth="1"/>
    <col min="4631" max="4631" width="10.7109375" style="12" customWidth="1"/>
    <col min="4632" max="4632" width="7.42578125" style="12" customWidth="1"/>
    <col min="4633" max="4633" width="10.85546875" style="12" bestFit="1" customWidth="1"/>
    <col min="4634" max="4634" width="34.28515625" style="12" customWidth="1"/>
    <col min="4635" max="4635" width="10.28515625" style="12" bestFit="1" customWidth="1"/>
    <col min="4636" max="4882" width="8.85546875" style="12"/>
    <col min="4883" max="4883" width="4.140625" style="12" customWidth="1"/>
    <col min="4884" max="4884" width="42.85546875" style="12" customWidth="1"/>
    <col min="4885" max="4885" width="4.7109375" style="12" customWidth="1"/>
    <col min="4886" max="4886" width="10.85546875" style="12" customWidth="1"/>
    <col min="4887" max="4887" width="10.7109375" style="12" customWidth="1"/>
    <col min="4888" max="4888" width="7.42578125" style="12" customWidth="1"/>
    <col min="4889" max="4889" width="10.85546875" style="12" bestFit="1" customWidth="1"/>
    <col min="4890" max="4890" width="34.28515625" style="12" customWidth="1"/>
    <col min="4891" max="4891" width="10.28515625" style="12" bestFit="1" customWidth="1"/>
    <col min="4892" max="5138" width="8.85546875" style="12"/>
    <col min="5139" max="5139" width="4.140625" style="12" customWidth="1"/>
    <col min="5140" max="5140" width="42.85546875" style="12" customWidth="1"/>
    <col min="5141" max="5141" width="4.7109375" style="12" customWidth="1"/>
    <col min="5142" max="5142" width="10.85546875" style="12" customWidth="1"/>
    <col min="5143" max="5143" width="10.7109375" style="12" customWidth="1"/>
    <col min="5144" max="5144" width="7.42578125" style="12" customWidth="1"/>
    <col min="5145" max="5145" width="10.85546875" style="12" bestFit="1" customWidth="1"/>
    <col min="5146" max="5146" width="34.28515625" style="12" customWidth="1"/>
    <col min="5147" max="5147" width="10.28515625" style="12" bestFit="1" customWidth="1"/>
    <col min="5148" max="5394" width="8.85546875" style="12"/>
    <col min="5395" max="5395" width="4.140625" style="12" customWidth="1"/>
    <col min="5396" max="5396" width="42.85546875" style="12" customWidth="1"/>
    <col min="5397" max="5397" width="4.7109375" style="12" customWidth="1"/>
    <col min="5398" max="5398" width="10.85546875" style="12" customWidth="1"/>
    <col min="5399" max="5399" width="10.7109375" style="12" customWidth="1"/>
    <col min="5400" max="5400" width="7.42578125" style="12" customWidth="1"/>
    <col min="5401" max="5401" width="10.85546875" style="12" bestFit="1" customWidth="1"/>
    <col min="5402" max="5402" width="34.28515625" style="12" customWidth="1"/>
    <col min="5403" max="5403" width="10.28515625" style="12" bestFit="1" customWidth="1"/>
    <col min="5404" max="5650" width="8.85546875" style="12"/>
    <col min="5651" max="5651" width="4.140625" style="12" customWidth="1"/>
    <col min="5652" max="5652" width="42.85546875" style="12" customWidth="1"/>
    <col min="5653" max="5653" width="4.7109375" style="12" customWidth="1"/>
    <col min="5654" max="5654" width="10.85546875" style="12" customWidth="1"/>
    <col min="5655" max="5655" width="10.7109375" style="12" customWidth="1"/>
    <col min="5656" max="5656" width="7.42578125" style="12" customWidth="1"/>
    <col min="5657" max="5657" width="10.85546875" style="12" bestFit="1" customWidth="1"/>
    <col min="5658" max="5658" width="34.28515625" style="12" customWidth="1"/>
    <col min="5659" max="5659" width="10.28515625" style="12" bestFit="1" customWidth="1"/>
    <col min="5660" max="5906" width="8.85546875" style="12"/>
    <col min="5907" max="5907" width="4.140625" style="12" customWidth="1"/>
    <col min="5908" max="5908" width="42.85546875" style="12" customWidth="1"/>
    <col min="5909" max="5909" width="4.7109375" style="12" customWidth="1"/>
    <col min="5910" max="5910" width="10.85546875" style="12" customWidth="1"/>
    <col min="5911" max="5911" width="10.7109375" style="12" customWidth="1"/>
    <col min="5912" max="5912" width="7.42578125" style="12" customWidth="1"/>
    <col min="5913" max="5913" width="10.85546875" style="12" bestFit="1" customWidth="1"/>
    <col min="5914" max="5914" width="34.28515625" style="12" customWidth="1"/>
    <col min="5915" max="5915" width="10.28515625" style="12" bestFit="1" customWidth="1"/>
    <col min="5916" max="6162" width="8.85546875" style="12"/>
    <col min="6163" max="6163" width="4.140625" style="12" customWidth="1"/>
    <col min="6164" max="6164" width="42.85546875" style="12" customWidth="1"/>
    <col min="6165" max="6165" width="4.7109375" style="12" customWidth="1"/>
    <col min="6166" max="6166" width="10.85546875" style="12" customWidth="1"/>
    <col min="6167" max="6167" width="10.7109375" style="12" customWidth="1"/>
    <col min="6168" max="6168" width="7.42578125" style="12" customWidth="1"/>
    <col min="6169" max="6169" width="10.85546875" style="12" bestFit="1" customWidth="1"/>
    <col min="6170" max="6170" width="34.28515625" style="12" customWidth="1"/>
    <col min="6171" max="6171" width="10.28515625" style="12" bestFit="1" customWidth="1"/>
    <col min="6172" max="6418" width="8.85546875" style="12"/>
    <col min="6419" max="6419" width="4.140625" style="12" customWidth="1"/>
    <col min="6420" max="6420" width="42.85546875" style="12" customWidth="1"/>
    <col min="6421" max="6421" width="4.7109375" style="12" customWidth="1"/>
    <col min="6422" max="6422" width="10.85546875" style="12" customWidth="1"/>
    <col min="6423" max="6423" width="10.7109375" style="12" customWidth="1"/>
    <col min="6424" max="6424" width="7.42578125" style="12" customWidth="1"/>
    <col min="6425" max="6425" width="10.85546875" style="12" bestFit="1" customWidth="1"/>
    <col min="6426" max="6426" width="34.28515625" style="12" customWidth="1"/>
    <col min="6427" max="6427" width="10.28515625" style="12" bestFit="1" customWidth="1"/>
    <col min="6428" max="6674" width="8.85546875" style="12"/>
    <col min="6675" max="6675" width="4.140625" style="12" customWidth="1"/>
    <col min="6676" max="6676" width="42.85546875" style="12" customWidth="1"/>
    <col min="6677" max="6677" width="4.7109375" style="12" customWidth="1"/>
    <col min="6678" max="6678" width="10.85546875" style="12" customWidth="1"/>
    <col min="6679" max="6679" width="10.7109375" style="12" customWidth="1"/>
    <col min="6680" max="6680" width="7.42578125" style="12" customWidth="1"/>
    <col min="6681" max="6681" width="10.85546875" style="12" bestFit="1" customWidth="1"/>
    <col min="6682" max="6682" width="34.28515625" style="12" customWidth="1"/>
    <col min="6683" max="6683" width="10.28515625" style="12" bestFit="1" customWidth="1"/>
    <col min="6684" max="6930" width="8.85546875" style="12"/>
    <col min="6931" max="6931" width="4.140625" style="12" customWidth="1"/>
    <col min="6932" max="6932" width="42.85546875" style="12" customWidth="1"/>
    <col min="6933" max="6933" width="4.7109375" style="12" customWidth="1"/>
    <col min="6934" max="6934" width="10.85546875" style="12" customWidth="1"/>
    <col min="6935" max="6935" width="10.7109375" style="12" customWidth="1"/>
    <col min="6936" max="6936" width="7.42578125" style="12" customWidth="1"/>
    <col min="6937" max="6937" width="10.85546875" style="12" bestFit="1" customWidth="1"/>
    <col min="6938" max="6938" width="34.28515625" style="12" customWidth="1"/>
    <col min="6939" max="6939" width="10.28515625" style="12" bestFit="1" customWidth="1"/>
    <col min="6940" max="7186" width="8.85546875" style="12"/>
    <col min="7187" max="7187" width="4.140625" style="12" customWidth="1"/>
    <col min="7188" max="7188" width="42.85546875" style="12" customWidth="1"/>
    <col min="7189" max="7189" width="4.7109375" style="12" customWidth="1"/>
    <col min="7190" max="7190" width="10.85546875" style="12" customWidth="1"/>
    <col min="7191" max="7191" width="10.7109375" style="12" customWidth="1"/>
    <col min="7192" max="7192" width="7.42578125" style="12" customWidth="1"/>
    <col min="7193" max="7193" width="10.85546875" style="12" bestFit="1" customWidth="1"/>
    <col min="7194" max="7194" width="34.28515625" style="12" customWidth="1"/>
    <col min="7195" max="7195" width="10.28515625" style="12" bestFit="1" customWidth="1"/>
    <col min="7196" max="7442" width="8.85546875" style="12"/>
    <col min="7443" max="7443" width="4.140625" style="12" customWidth="1"/>
    <col min="7444" max="7444" width="42.85546875" style="12" customWidth="1"/>
    <col min="7445" max="7445" width="4.7109375" style="12" customWidth="1"/>
    <col min="7446" max="7446" width="10.85546875" style="12" customWidth="1"/>
    <col min="7447" max="7447" width="10.7109375" style="12" customWidth="1"/>
    <col min="7448" max="7448" width="7.42578125" style="12" customWidth="1"/>
    <col min="7449" max="7449" width="10.85546875" style="12" bestFit="1" customWidth="1"/>
    <col min="7450" max="7450" width="34.28515625" style="12" customWidth="1"/>
    <col min="7451" max="7451" width="10.28515625" style="12" bestFit="1" customWidth="1"/>
    <col min="7452" max="7698" width="8.85546875" style="12"/>
    <col min="7699" max="7699" width="4.140625" style="12" customWidth="1"/>
    <col min="7700" max="7700" width="42.85546875" style="12" customWidth="1"/>
    <col min="7701" max="7701" width="4.7109375" style="12" customWidth="1"/>
    <col min="7702" max="7702" width="10.85546875" style="12" customWidth="1"/>
    <col min="7703" max="7703" width="10.7109375" style="12" customWidth="1"/>
    <col min="7704" max="7704" width="7.42578125" style="12" customWidth="1"/>
    <col min="7705" max="7705" width="10.85546875" style="12" bestFit="1" customWidth="1"/>
    <col min="7706" max="7706" width="34.28515625" style="12" customWidth="1"/>
    <col min="7707" max="7707" width="10.28515625" style="12" bestFit="1" customWidth="1"/>
    <col min="7708" max="7954" width="8.85546875" style="12"/>
    <col min="7955" max="7955" width="4.140625" style="12" customWidth="1"/>
    <col min="7956" max="7956" width="42.85546875" style="12" customWidth="1"/>
    <col min="7957" max="7957" width="4.7109375" style="12" customWidth="1"/>
    <col min="7958" max="7958" width="10.85546875" style="12" customWidth="1"/>
    <col min="7959" max="7959" width="10.7109375" style="12" customWidth="1"/>
    <col min="7960" max="7960" width="7.42578125" style="12" customWidth="1"/>
    <col min="7961" max="7961" width="10.85546875" style="12" bestFit="1" customWidth="1"/>
    <col min="7962" max="7962" width="34.28515625" style="12" customWidth="1"/>
    <col min="7963" max="7963" width="10.28515625" style="12" bestFit="1" customWidth="1"/>
    <col min="7964" max="8210" width="8.85546875" style="12"/>
    <col min="8211" max="8211" width="4.140625" style="12" customWidth="1"/>
    <col min="8212" max="8212" width="42.85546875" style="12" customWidth="1"/>
    <col min="8213" max="8213" width="4.7109375" style="12" customWidth="1"/>
    <col min="8214" max="8214" width="10.85546875" style="12" customWidth="1"/>
    <col min="8215" max="8215" width="10.7109375" style="12" customWidth="1"/>
    <col min="8216" max="8216" width="7.42578125" style="12" customWidth="1"/>
    <col min="8217" max="8217" width="10.85546875" style="12" bestFit="1" customWidth="1"/>
    <col min="8218" max="8218" width="34.28515625" style="12" customWidth="1"/>
    <col min="8219" max="8219" width="10.28515625" style="12" bestFit="1" customWidth="1"/>
    <col min="8220" max="8466" width="8.85546875" style="12"/>
    <col min="8467" max="8467" width="4.140625" style="12" customWidth="1"/>
    <col min="8468" max="8468" width="42.85546875" style="12" customWidth="1"/>
    <col min="8469" max="8469" width="4.7109375" style="12" customWidth="1"/>
    <col min="8470" max="8470" width="10.85546875" style="12" customWidth="1"/>
    <col min="8471" max="8471" width="10.7109375" style="12" customWidth="1"/>
    <col min="8472" max="8472" width="7.42578125" style="12" customWidth="1"/>
    <col min="8473" max="8473" width="10.85546875" style="12" bestFit="1" customWidth="1"/>
    <col min="8474" max="8474" width="34.28515625" style="12" customWidth="1"/>
    <col min="8475" max="8475" width="10.28515625" style="12" bestFit="1" customWidth="1"/>
    <col min="8476" max="8722" width="8.85546875" style="12"/>
    <col min="8723" max="8723" width="4.140625" style="12" customWidth="1"/>
    <col min="8724" max="8724" width="42.85546875" style="12" customWidth="1"/>
    <col min="8725" max="8725" width="4.7109375" style="12" customWidth="1"/>
    <col min="8726" max="8726" width="10.85546875" style="12" customWidth="1"/>
    <col min="8727" max="8727" width="10.7109375" style="12" customWidth="1"/>
    <col min="8728" max="8728" width="7.42578125" style="12" customWidth="1"/>
    <col min="8729" max="8729" width="10.85546875" style="12" bestFit="1" customWidth="1"/>
    <col min="8730" max="8730" width="34.28515625" style="12" customWidth="1"/>
    <col min="8731" max="8731" width="10.28515625" style="12" bestFit="1" customWidth="1"/>
    <col min="8732" max="8978" width="8.85546875" style="12"/>
    <col min="8979" max="8979" width="4.140625" style="12" customWidth="1"/>
    <col min="8980" max="8980" width="42.85546875" style="12" customWidth="1"/>
    <col min="8981" max="8981" width="4.7109375" style="12" customWidth="1"/>
    <col min="8982" max="8982" width="10.85546875" style="12" customWidth="1"/>
    <col min="8983" max="8983" width="10.7109375" style="12" customWidth="1"/>
    <col min="8984" max="8984" width="7.42578125" style="12" customWidth="1"/>
    <col min="8985" max="8985" width="10.85546875" style="12" bestFit="1" customWidth="1"/>
    <col min="8986" max="8986" width="34.28515625" style="12" customWidth="1"/>
    <col min="8987" max="8987" width="10.28515625" style="12" bestFit="1" customWidth="1"/>
    <col min="8988" max="9234" width="8.85546875" style="12"/>
    <col min="9235" max="9235" width="4.140625" style="12" customWidth="1"/>
    <col min="9236" max="9236" width="42.85546875" style="12" customWidth="1"/>
    <col min="9237" max="9237" width="4.7109375" style="12" customWidth="1"/>
    <col min="9238" max="9238" width="10.85546875" style="12" customWidth="1"/>
    <col min="9239" max="9239" width="10.7109375" style="12" customWidth="1"/>
    <col min="9240" max="9240" width="7.42578125" style="12" customWidth="1"/>
    <col min="9241" max="9241" width="10.85546875" style="12" bestFit="1" customWidth="1"/>
    <col min="9242" max="9242" width="34.28515625" style="12" customWidth="1"/>
    <col min="9243" max="9243" width="10.28515625" style="12" bestFit="1" customWidth="1"/>
    <col min="9244" max="9490" width="8.85546875" style="12"/>
    <col min="9491" max="9491" width="4.140625" style="12" customWidth="1"/>
    <col min="9492" max="9492" width="42.85546875" style="12" customWidth="1"/>
    <col min="9493" max="9493" width="4.7109375" style="12" customWidth="1"/>
    <col min="9494" max="9494" width="10.85546875" style="12" customWidth="1"/>
    <col min="9495" max="9495" width="10.7109375" style="12" customWidth="1"/>
    <col min="9496" max="9496" width="7.42578125" style="12" customWidth="1"/>
    <col min="9497" max="9497" width="10.85546875" style="12" bestFit="1" customWidth="1"/>
    <col min="9498" max="9498" width="34.28515625" style="12" customWidth="1"/>
    <col min="9499" max="9499" width="10.28515625" style="12" bestFit="1" customWidth="1"/>
    <col min="9500" max="9746" width="8.85546875" style="12"/>
    <col min="9747" max="9747" width="4.140625" style="12" customWidth="1"/>
    <col min="9748" max="9748" width="42.85546875" style="12" customWidth="1"/>
    <col min="9749" max="9749" width="4.7109375" style="12" customWidth="1"/>
    <col min="9750" max="9750" width="10.85546875" style="12" customWidth="1"/>
    <col min="9751" max="9751" width="10.7109375" style="12" customWidth="1"/>
    <col min="9752" max="9752" width="7.42578125" style="12" customWidth="1"/>
    <col min="9753" max="9753" width="10.85546875" style="12" bestFit="1" customWidth="1"/>
    <col min="9754" max="9754" width="34.28515625" style="12" customWidth="1"/>
    <col min="9755" max="9755" width="10.28515625" style="12" bestFit="1" customWidth="1"/>
    <col min="9756" max="10002" width="8.85546875" style="12"/>
    <col min="10003" max="10003" width="4.140625" style="12" customWidth="1"/>
    <col min="10004" max="10004" width="42.85546875" style="12" customWidth="1"/>
    <col min="10005" max="10005" width="4.7109375" style="12" customWidth="1"/>
    <col min="10006" max="10006" width="10.85546875" style="12" customWidth="1"/>
    <col min="10007" max="10007" width="10.7109375" style="12" customWidth="1"/>
    <col min="10008" max="10008" width="7.42578125" style="12" customWidth="1"/>
    <col min="10009" max="10009" width="10.85546875" style="12" bestFit="1" customWidth="1"/>
    <col min="10010" max="10010" width="34.28515625" style="12" customWidth="1"/>
    <col min="10011" max="10011" width="10.28515625" style="12" bestFit="1" customWidth="1"/>
    <col min="10012" max="10258" width="8.85546875" style="12"/>
    <col min="10259" max="10259" width="4.140625" style="12" customWidth="1"/>
    <col min="10260" max="10260" width="42.85546875" style="12" customWidth="1"/>
    <col min="10261" max="10261" width="4.7109375" style="12" customWidth="1"/>
    <col min="10262" max="10262" width="10.85546875" style="12" customWidth="1"/>
    <col min="10263" max="10263" width="10.7109375" style="12" customWidth="1"/>
    <col min="10264" max="10264" width="7.42578125" style="12" customWidth="1"/>
    <col min="10265" max="10265" width="10.85546875" style="12" bestFit="1" customWidth="1"/>
    <col min="10266" max="10266" width="34.28515625" style="12" customWidth="1"/>
    <col min="10267" max="10267" width="10.28515625" style="12" bestFit="1" customWidth="1"/>
    <col min="10268" max="10514" width="8.85546875" style="12"/>
    <col min="10515" max="10515" width="4.140625" style="12" customWidth="1"/>
    <col min="10516" max="10516" width="42.85546875" style="12" customWidth="1"/>
    <col min="10517" max="10517" width="4.7109375" style="12" customWidth="1"/>
    <col min="10518" max="10518" width="10.85546875" style="12" customWidth="1"/>
    <col min="10519" max="10519" width="10.7109375" style="12" customWidth="1"/>
    <col min="10520" max="10520" width="7.42578125" style="12" customWidth="1"/>
    <col min="10521" max="10521" width="10.85546875" style="12" bestFit="1" customWidth="1"/>
    <col min="10522" max="10522" width="34.28515625" style="12" customWidth="1"/>
    <col min="10523" max="10523" width="10.28515625" style="12" bestFit="1" customWidth="1"/>
    <col min="10524" max="10770" width="8.85546875" style="12"/>
    <col min="10771" max="10771" width="4.140625" style="12" customWidth="1"/>
    <col min="10772" max="10772" width="42.85546875" style="12" customWidth="1"/>
    <col min="10773" max="10773" width="4.7109375" style="12" customWidth="1"/>
    <col min="10774" max="10774" width="10.85546875" style="12" customWidth="1"/>
    <col min="10775" max="10775" width="10.7109375" style="12" customWidth="1"/>
    <col min="10776" max="10776" width="7.42578125" style="12" customWidth="1"/>
    <col min="10777" max="10777" width="10.85546875" style="12" bestFit="1" customWidth="1"/>
    <col min="10778" max="10778" width="34.28515625" style="12" customWidth="1"/>
    <col min="10779" max="10779" width="10.28515625" style="12" bestFit="1" customWidth="1"/>
    <col min="10780" max="11026" width="8.85546875" style="12"/>
    <col min="11027" max="11027" width="4.140625" style="12" customWidth="1"/>
    <col min="11028" max="11028" width="42.85546875" style="12" customWidth="1"/>
    <col min="11029" max="11029" width="4.7109375" style="12" customWidth="1"/>
    <col min="11030" max="11030" width="10.85546875" style="12" customWidth="1"/>
    <col min="11031" max="11031" width="10.7109375" style="12" customWidth="1"/>
    <col min="11032" max="11032" width="7.42578125" style="12" customWidth="1"/>
    <col min="11033" max="11033" width="10.85546875" style="12" bestFit="1" customWidth="1"/>
    <col min="11034" max="11034" width="34.28515625" style="12" customWidth="1"/>
    <col min="11035" max="11035" width="10.28515625" style="12" bestFit="1" customWidth="1"/>
    <col min="11036" max="11282" width="8.85546875" style="12"/>
    <col min="11283" max="11283" width="4.140625" style="12" customWidth="1"/>
    <col min="11284" max="11284" width="42.85546875" style="12" customWidth="1"/>
    <col min="11285" max="11285" width="4.7109375" style="12" customWidth="1"/>
    <col min="11286" max="11286" width="10.85546875" style="12" customWidth="1"/>
    <col min="11287" max="11287" width="10.7109375" style="12" customWidth="1"/>
    <col min="11288" max="11288" width="7.42578125" style="12" customWidth="1"/>
    <col min="11289" max="11289" width="10.85546875" style="12" bestFit="1" customWidth="1"/>
    <col min="11290" max="11290" width="34.28515625" style="12" customWidth="1"/>
    <col min="11291" max="11291" width="10.28515625" style="12" bestFit="1" customWidth="1"/>
    <col min="11292" max="11538" width="8.85546875" style="12"/>
    <col min="11539" max="11539" width="4.140625" style="12" customWidth="1"/>
    <col min="11540" max="11540" width="42.85546875" style="12" customWidth="1"/>
    <col min="11541" max="11541" width="4.7109375" style="12" customWidth="1"/>
    <col min="11542" max="11542" width="10.85546875" style="12" customWidth="1"/>
    <col min="11543" max="11543" width="10.7109375" style="12" customWidth="1"/>
    <col min="11544" max="11544" width="7.42578125" style="12" customWidth="1"/>
    <col min="11545" max="11545" width="10.85546875" style="12" bestFit="1" customWidth="1"/>
    <col min="11546" max="11546" width="34.28515625" style="12" customWidth="1"/>
    <col min="11547" max="11547" width="10.28515625" style="12" bestFit="1" customWidth="1"/>
    <col min="11548" max="11794" width="8.85546875" style="12"/>
    <col min="11795" max="11795" width="4.140625" style="12" customWidth="1"/>
    <col min="11796" max="11796" width="42.85546875" style="12" customWidth="1"/>
    <col min="11797" max="11797" width="4.7109375" style="12" customWidth="1"/>
    <col min="11798" max="11798" width="10.85546875" style="12" customWidth="1"/>
    <col min="11799" max="11799" width="10.7109375" style="12" customWidth="1"/>
    <col min="11800" max="11800" width="7.42578125" style="12" customWidth="1"/>
    <col min="11801" max="11801" width="10.85546875" style="12" bestFit="1" customWidth="1"/>
    <col min="11802" max="11802" width="34.28515625" style="12" customWidth="1"/>
    <col min="11803" max="11803" width="10.28515625" style="12" bestFit="1" customWidth="1"/>
    <col min="11804" max="12050" width="8.85546875" style="12"/>
    <col min="12051" max="12051" width="4.140625" style="12" customWidth="1"/>
    <col min="12052" max="12052" width="42.85546875" style="12" customWidth="1"/>
    <col min="12053" max="12053" width="4.7109375" style="12" customWidth="1"/>
    <col min="12054" max="12054" width="10.85546875" style="12" customWidth="1"/>
    <col min="12055" max="12055" width="10.7109375" style="12" customWidth="1"/>
    <col min="12056" max="12056" width="7.42578125" style="12" customWidth="1"/>
    <col min="12057" max="12057" width="10.85546875" style="12" bestFit="1" customWidth="1"/>
    <col min="12058" max="12058" width="34.28515625" style="12" customWidth="1"/>
    <col min="12059" max="12059" width="10.28515625" style="12" bestFit="1" customWidth="1"/>
    <col min="12060" max="12306" width="8.85546875" style="12"/>
    <col min="12307" max="12307" width="4.140625" style="12" customWidth="1"/>
    <col min="12308" max="12308" width="42.85546875" style="12" customWidth="1"/>
    <col min="12309" max="12309" width="4.7109375" style="12" customWidth="1"/>
    <col min="12310" max="12310" width="10.85546875" style="12" customWidth="1"/>
    <col min="12311" max="12311" width="10.7109375" style="12" customWidth="1"/>
    <col min="12312" max="12312" width="7.42578125" style="12" customWidth="1"/>
    <col min="12313" max="12313" width="10.85546875" style="12" bestFit="1" customWidth="1"/>
    <col min="12314" max="12314" width="34.28515625" style="12" customWidth="1"/>
    <col min="12315" max="12315" width="10.28515625" style="12" bestFit="1" customWidth="1"/>
    <col min="12316" max="12562" width="8.85546875" style="12"/>
    <col min="12563" max="12563" width="4.140625" style="12" customWidth="1"/>
    <col min="12564" max="12564" width="42.85546875" style="12" customWidth="1"/>
    <col min="12565" max="12565" width="4.7109375" style="12" customWidth="1"/>
    <col min="12566" max="12566" width="10.85546875" style="12" customWidth="1"/>
    <col min="12567" max="12567" width="10.7109375" style="12" customWidth="1"/>
    <col min="12568" max="12568" width="7.42578125" style="12" customWidth="1"/>
    <col min="12569" max="12569" width="10.85546875" style="12" bestFit="1" customWidth="1"/>
    <col min="12570" max="12570" width="34.28515625" style="12" customWidth="1"/>
    <col min="12571" max="12571" width="10.28515625" style="12" bestFit="1" customWidth="1"/>
    <col min="12572" max="12818" width="8.85546875" style="12"/>
    <col min="12819" max="12819" width="4.140625" style="12" customWidth="1"/>
    <col min="12820" max="12820" width="42.85546875" style="12" customWidth="1"/>
    <col min="12821" max="12821" width="4.7109375" style="12" customWidth="1"/>
    <col min="12822" max="12822" width="10.85546875" style="12" customWidth="1"/>
    <col min="12823" max="12823" width="10.7109375" style="12" customWidth="1"/>
    <col min="12824" max="12824" width="7.42578125" style="12" customWidth="1"/>
    <col min="12825" max="12825" width="10.85546875" style="12" bestFit="1" customWidth="1"/>
    <col min="12826" max="12826" width="34.28515625" style="12" customWidth="1"/>
    <col min="12827" max="12827" width="10.28515625" style="12" bestFit="1" customWidth="1"/>
    <col min="12828" max="13074" width="8.85546875" style="12"/>
    <col min="13075" max="13075" width="4.140625" style="12" customWidth="1"/>
    <col min="13076" max="13076" width="42.85546875" style="12" customWidth="1"/>
    <col min="13077" max="13077" width="4.7109375" style="12" customWidth="1"/>
    <col min="13078" max="13078" width="10.85546875" style="12" customWidth="1"/>
    <col min="13079" max="13079" width="10.7109375" style="12" customWidth="1"/>
    <col min="13080" max="13080" width="7.42578125" style="12" customWidth="1"/>
    <col min="13081" max="13081" width="10.85546875" style="12" bestFit="1" customWidth="1"/>
    <col min="13082" max="13082" width="34.28515625" style="12" customWidth="1"/>
    <col min="13083" max="13083" width="10.28515625" style="12" bestFit="1" customWidth="1"/>
    <col min="13084" max="13330" width="8.85546875" style="12"/>
    <col min="13331" max="13331" width="4.140625" style="12" customWidth="1"/>
    <col min="13332" max="13332" width="42.85546875" style="12" customWidth="1"/>
    <col min="13333" max="13333" width="4.7109375" style="12" customWidth="1"/>
    <col min="13334" max="13334" width="10.85546875" style="12" customWidth="1"/>
    <col min="13335" max="13335" width="10.7109375" style="12" customWidth="1"/>
    <col min="13336" max="13336" width="7.42578125" style="12" customWidth="1"/>
    <col min="13337" max="13337" width="10.85546875" style="12" bestFit="1" customWidth="1"/>
    <col min="13338" max="13338" width="34.28515625" style="12" customWidth="1"/>
    <col min="13339" max="13339" width="10.28515625" style="12" bestFit="1" customWidth="1"/>
    <col min="13340" max="13586" width="8.85546875" style="12"/>
    <col min="13587" max="13587" width="4.140625" style="12" customWidth="1"/>
    <col min="13588" max="13588" width="42.85546875" style="12" customWidth="1"/>
    <col min="13589" max="13589" width="4.7109375" style="12" customWidth="1"/>
    <col min="13590" max="13590" width="10.85546875" style="12" customWidth="1"/>
    <col min="13591" max="13591" width="10.7109375" style="12" customWidth="1"/>
    <col min="13592" max="13592" width="7.42578125" style="12" customWidth="1"/>
    <col min="13593" max="13593" width="10.85546875" style="12" bestFit="1" customWidth="1"/>
    <col min="13594" max="13594" width="34.28515625" style="12" customWidth="1"/>
    <col min="13595" max="13595" width="10.28515625" style="12" bestFit="1" customWidth="1"/>
    <col min="13596" max="13842" width="8.85546875" style="12"/>
    <col min="13843" max="13843" width="4.140625" style="12" customWidth="1"/>
    <col min="13844" max="13844" width="42.85546875" style="12" customWidth="1"/>
    <col min="13845" max="13845" width="4.7109375" style="12" customWidth="1"/>
    <col min="13846" max="13846" width="10.85546875" style="12" customWidth="1"/>
    <col min="13847" max="13847" width="10.7109375" style="12" customWidth="1"/>
    <col min="13848" max="13848" width="7.42578125" style="12" customWidth="1"/>
    <col min="13849" max="13849" width="10.85546875" style="12" bestFit="1" customWidth="1"/>
    <col min="13850" max="13850" width="34.28515625" style="12" customWidth="1"/>
    <col min="13851" max="13851" width="10.28515625" style="12" bestFit="1" customWidth="1"/>
    <col min="13852" max="14098" width="8.85546875" style="12"/>
    <col min="14099" max="14099" width="4.140625" style="12" customWidth="1"/>
    <col min="14100" max="14100" width="42.85546875" style="12" customWidth="1"/>
    <col min="14101" max="14101" width="4.7109375" style="12" customWidth="1"/>
    <col min="14102" max="14102" width="10.85546875" style="12" customWidth="1"/>
    <col min="14103" max="14103" width="10.7109375" style="12" customWidth="1"/>
    <col min="14104" max="14104" width="7.42578125" style="12" customWidth="1"/>
    <col min="14105" max="14105" width="10.85546875" style="12" bestFit="1" customWidth="1"/>
    <col min="14106" max="14106" width="34.28515625" style="12" customWidth="1"/>
    <col min="14107" max="14107" width="10.28515625" style="12" bestFit="1" customWidth="1"/>
    <col min="14108" max="14354" width="8.85546875" style="12"/>
    <col min="14355" max="14355" width="4.140625" style="12" customWidth="1"/>
    <col min="14356" max="14356" width="42.85546875" style="12" customWidth="1"/>
    <col min="14357" max="14357" width="4.7109375" style="12" customWidth="1"/>
    <col min="14358" max="14358" width="10.85546875" style="12" customWidth="1"/>
    <col min="14359" max="14359" width="10.7109375" style="12" customWidth="1"/>
    <col min="14360" max="14360" width="7.42578125" style="12" customWidth="1"/>
    <col min="14361" max="14361" width="10.85546875" style="12" bestFit="1" customWidth="1"/>
    <col min="14362" max="14362" width="34.28515625" style="12" customWidth="1"/>
    <col min="14363" max="14363" width="10.28515625" style="12" bestFit="1" customWidth="1"/>
    <col min="14364" max="14610" width="8.85546875" style="12"/>
    <col min="14611" max="14611" width="4.140625" style="12" customWidth="1"/>
    <col min="14612" max="14612" width="42.85546875" style="12" customWidth="1"/>
    <col min="14613" max="14613" width="4.7109375" style="12" customWidth="1"/>
    <col min="14614" max="14614" width="10.85546875" style="12" customWidth="1"/>
    <col min="14615" max="14615" width="10.7109375" style="12" customWidth="1"/>
    <col min="14616" max="14616" width="7.42578125" style="12" customWidth="1"/>
    <col min="14617" max="14617" width="10.85546875" style="12" bestFit="1" customWidth="1"/>
    <col min="14618" max="14618" width="34.28515625" style="12" customWidth="1"/>
    <col min="14619" max="14619" width="10.28515625" style="12" bestFit="1" customWidth="1"/>
    <col min="14620" max="14866" width="8.85546875" style="12"/>
    <col min="14867" max="14867" width="4.140625" style="12" customWidth="1"/>
    <col min="14868" max="14868" width="42.85546875" style="12" customWidth="1"/>
    <col min="14869" max="14869" width="4.7109375" style="12" customWidth="1"/>
    <col min="14870" max="14870" width="10.85546875" style="12" customWidth="1"/>
    <col min="14871" max="14871" width="10.7109375" style="12" customWidth="1"/>
    <col min="14872" max="14872" width="7.42578125" style="12" customWidth="1"/>
    <col min="14873" max="14873" width="10.85546875" style="12" bestFit="1" customWidth="1"/>
    <col min="14874" max="14874" width="34.28515625" style="12" customWidth="1"/>
    <col min="14875" max="14875" width="10.28515625" style="12" bestFit="1" customWidth="1"/>
    <col min="14876" max="15122" width="8.85546875" style="12"/>
    <col min="15123" max="15123" width="4.140625" style="12" customWidth="1"/>
    <col min="15124" max="15124" width="42.85546875" style="12" customWidth="1"/>
    <col min="15125" max="15125" width="4.7109375" style="12" customWidth="1"/>
    <col min="15126" max="15126" width="10.85546875" style="12" customWidth="1"/>
    <col min="15127" max="15127" width="10.7109375" style="12" customWidth="1"/>
    <col min="15128" max="15128" width="7.42578125" style="12" customWidth="1"/>
    <col min="15129" max="15129" width="10.85546875" style="12" bestFit="1" customWidth="1"/>
    <col min="15130" max="15130" width="34.28515625" style="12" customWidth="1"/>
    <col min="15131" max="15131" width="10.28515625" style="12" bestFit="1" customWidth="1"/>
    <col min="15132" max="15378" width="8.85546875" style="12"/>
    <col min="15379" max="15379" width="4.140625" style="12" customWidth="1"/>
    <col min="15380" max="15380" width="42.85546875" style="12" customWidth="1"/>
    <col min="15381" max="15381" width="4.7109375" style="12" customWidth="1"/>
    <col min="15382" max="15382" width="10.85546875" style="12" customWidth="1"/>
    <col min="15383" max="15383" width="10.7109375" style="12" customWidth="1"/>
    <col min="15384" max="15384" width="7.42578125" style="12" customWidth="1"/>
    <col min="15385" max="15385" width="10.85546875" style="12" bestFit="1" customWidth="1"/>
    <col min="15386" max="15386" width="34.28515625" style="12" customWidth="1"/>
    <col min="15387" max="15387" width="10.28515625" style="12" bestFit="1" customWidth="1"/>
    <col min="15388" max="15634" width="8.85546875" style="12"/>
    <col min="15635" max="15635" width="4.140625" style="12" customWidth="1"/>
    <col min="15636" max="15636" width="42.85546875" style="12" customWidth="1"/>
    <col min="15637" max="15637" width="4.7109375" style="12" customWidth="1"/>
    <col min="15638" max="15638" width="10.85546875" style="12" customWidth="1"/>
    <col min="15639" max="15639" width="10.7109375" style="12" customWidth="1"/>
    <col min="15640" max="15640" width="7.42578125" style="12" customWidth="1"/>
    <col min="15641" max="15641" width="10.85546875" style="12" bestFit="1" customWidth="1"/>
    <col min="15642" max="15642" width="34.28515625" style="12" customWidth="1"/>
    <col min="15643" max="15643" width="10.28515625" style="12" bestFit="1" customWidth="1"/>
    <col min="15644" max="15890" width="8.85546875" style="12"/>
    <col min="15891" max="15891" width="4.140625" style="12" customWidth="1"/>
    <col min="15892" max="15892" width="42.85546875" style="12" customWidth="1"/>
    <col min="15893" max="15893" width="4.7109375" style="12" customWidth="1"/>
    <col min="15894" max="15894" width="10.85546875" style="12" customWidth="1"/>
    <col min="15895" max="15895" width="10.7109375" style="12" customWidth="1"/>
    <col min="15896" max="15896" width="7.42578125" style="12" customWidth="1"/>
    <col min="15897" max="15897" width="10.85546875" style="12" bestFit="1" customWidth="1"/>
    <col min="15898" max="15898" width="34.28515625" style="12" customWidth="1"/>
    <col min="15899" max="15899" width="10.28515625" style="12" bestFit="1" customWidth="1"/>
    <col min="15900" max="16146" width="8.85546875" style="12"/>
    <col min="16147" max="16147" width="4.140625" style="12" customWidth="1"/>
    <col min="16148" max="16148" width="42.85546875" style="12" customWidth="1"/>
    <col min="16149" max="16149" width="4.7109375" style="12" customWidth="1"/>
    <col min="16150" max="16150" width="10.85546875" style="12" customWidth="1"/>
    <col min="16151" max="16151" width="10.7109375" style="12" customWidth="1"/>
    <col min="16152" max="16152" width="7.42578125" style="12" customWidth="1"/>
    <col min="16153" max="16153" width="10.85546875" style="12" bestFit="1" customWidth="1"/>
    <col min="16154" max="16154" width="34.28515625" style="12" customWidth="1"/>
    <col min="16155" max="16155" width="10.28515625" style="12" bestFit="1" customWidth="1"/>
    <col min="16156" max="16384" width="8.85546875" style="12"/>
  </cols>
  <sheetData>
    <row r="2" spans="1:29" ht="11.25" customHeight="1" x14ac:dyDescent="0.25">
      <c r="B2"/>
    </row>
    <row r="5" spans="1:29" ht="47.45" customHeight="1" x14ac:dyDescent="0.2"/>
    <row r="6" spans="1:29" ht="12.75" x14ac:dyDescent="0.2">
      <c r="B6" s="34" t="s">
        <v>105</v>
      </c>
      <c r="C6" s="33"/>
    </row>
    <row r="7" spans="1:29" ht="11.25" customHeight="1" x14ac:dyDescent="0.25">
      <c r="B7" s="45" t="s">
        <v>106</v>
      </c>
      <c r="C7" s="33"/>
    </row>
    <row r="8" spans="1:29" ht="11.25" customHeight="1" thickBot="1" x14ac:dyDescent="0.25"/>
    <row r="9" spans="1:29" s="74" customFormat="1" ht="47.25" customHeight="1" x14ac:dyDescent="0.25">
      <c r="A9" s="67"/>
      <c r="B9" s="68" t="s">
        <v>0</v>
      </c>
      <c r="C9" s="68" t="s">
        <v>1</v>
      </c>
      <c r="D9" s="69" t="s">
        <v>2</v>
      </c>
      <c r="E9" s="69" t="s">
        <v>108</v>
      </c>
      <c r="F9" s="70" t="s">
        <v>4</v>
      </c>
      <c r="G9" s="70" t="s">
        <v>107</v>
      </c>
      <c r="H9" s="69" t="s">
        <v>3</v>
      </c>
      <c r="I9" s="71">
        <v>45931</v>
      </c>
      <c r="J9" s="71">
        <v>45962</v>
      </c>
      <c r="K9" s="71">
        <v>45992</v>
      </c>
      <c r="L9" s="71">
        <v>46023</v>
      </c>
      <c r="M9" s="71">
        <v>46054</v>
      </c>
      <c r="N9" s="71">
        <v>46082</v>
      </c>
      <c r="O9" s="71">
        <v>46113</v>
      </c>
      <c r="P9" s="71">
        <v>46143</v>
      </c>
      <c r="Q9" s="71">
        <v>46174</v>
      </c>
      <c r="R9" s="71">
        <v>46204</v>
      </c>
      <c r="S9" s="71">
        <v>46235</v>
      </c>
      <c r="T9" s="71">
        <v>46266</v>
      </c>
      <c r="U9" s="71">
        <v>46296</v>
      </c>
      <c r="V9" s="71">
        <v>46327</v>
      </c>
      <c r="W9" s="72">
        <v>46357</v>
      </c>
      <c r="X9" s="73">
        <v>46388</v>
      </c>
      <c r="Y9" s="71">
        <v>46419</v>
      </c>
      <c r="Z9" s="71">
        <v>46447</v>
      </c>
      <c r="AA9" s="71">
        <v>46478</v>
      </c>
    </row>
    <row r="10" spans="1:29" ht="12.75" x14ac:dyDescent="0.2">
      <c r="A10" s="40" t="s">
        <v>5</v>
      </c>
      <c r="B10" s="2" t="s">
        <v>6</v>
      </c>
      <c r="C10" s="9" t="s">
        <v>13</v>
      </c>
      <c r="D10" s="10">
        <v>72</v>
      </c>
      <c r="E10" s="6"/>
      <c r="F10" s="65">
        <v>1.65</v>
      </c>
      <c r="G10" s="65">
        <f t="shared" ref="G10:G72" si="0">IFERROR((D10*E10)+(D10*F10),0)</f>
        <v>118.8</v>
      </c>
      <c r="H10" s="4" t="s">
        <v>8</v>
      </c>
      <c r="I10" s="5">
        <v>432</v>
      </c>
      <c r="J10" s="11"/>
      <c r="K10" s="11">
        <f t="shared" ref="K10:K15" si="1">I10</f>
        <v>432</v>
      </c>
      <c r="L10" s="11"/>
      <c r="M10" s="11"/>
      <c r="N10" s="11"/>
      <c r="O10" s="11"/>
      <c r="P10" s="11"/>
      <c r="Q10" s="11"/>
      <c r="R10" s="11"/>
      <c r="S10" s="11"/>
      <c r="T10" s="11"/>
      <c r="U10" s="11"/>
      <c r="V10" s="11"/>
      <c r="W10" s="51"/>
      <c r="X10" s="49">
        <f t="shared" ref="X10:X40" si="2">SUM(I10:W10)</f>
        <v>864</v>
      </c>
      <c r="Y10" s="41" t="s">
        <v>14</v>
      </c>
      <c r="Z10" s="35" t="s">
        <v>6</v>
      </c>
      <c r="AA10" s="7">
        <f>+X10*F10</f>
        <v>1425.6</v>
      </c>
      <c r="AC10" s="83">
        <f>SUM(K10:W10)</f>
        <v>432</v>
      </c>
    </row>
    <row r="11" spans="1:29" ht="12.75" x14ac:dyDescent="0.2">
      <c r="A11" s="40" t="s">
        <v>5</v>
      </c>
      <c r="B11" s="10" t="s">
        <v>6</v>
      </c>
      <c r="C11" s="9" t="s">
        <v>109</v>
      </c>
      <c r="D11" s="10">
        <v>72</v>
      </c>
      <c r="E11" s="6">
        <v>0.25</v>
      </c>
      <c r="F11" s="75">
        <v>1.83</v>
      </c>
      <c r="G11" s="65">
        <f t="shared" si="0"/>
        <v>149.76</v>
      </c>
      <c r="H11" s="10" t="s">
        <v>103</v>
      </c>
      <c r="I11" s="11"/>
      <c r="J11" s="11"/>
      <c r="K11" s="82">
        <f t="shared" si="1"/>
        <v>0</v>
      </c>
      <c r="L11" s="82"/>
      <c r="M11" s="82">
        <f>'[1]MGN Liner Weekly Avail - 16 wks'!C6</f>
        <v>0</v>
      </c>
      <c r="N11" s="82">
        <f>'[1]MGN Liner Weekly Avail - 16 wks'!D6+'[1]MGN Liner Weekly Avail - 16 wks'!E6</f>
        <v>0</v>
      </c>
      <c r="O11" s="82">
        <f>'[1]MGN Liner Weekly Avail - 16 wks'!F6+'[1]MGN Liner Weekly Avail - 16 wks'!G6+'[1]MGN Liner Weekly Avail - 16 wks'!H6</f>
        <v>0</v>
      </c>
      <c r="P11" s="82">
        <f>'[1]MGN Liner Weekly Avail - 16 wks'!I6+'[1]MGN Liner Weekly Avail - 16 wks'!J6+'[1]MGN Liner Weekly Avail - 16 wks'!K6</f>
        <v>0</v>
      </c>
      <c r="Q11" s="82" t="s">
        <v>104</v>
      </c>
      <c r="R11" s="82">
        <f>'[1]MGN Liner Weekly Avail - 16 wks'!N6+'[1]MGN Liner Weekly Avail - 16 wks'!O6+'[1]MGN Liner Weekly Avail - 16 wks'!P6</f>
        <v>1500</v>
      </c>
      <c r="S11" s="82">
        <f>'[1]MGN Liner Weekly Avail - 16 wks'!Q6+'[1]MGN Liner Weekly Avail - 16 wks'!R6</f>
        <v>0</v>
      </c>
      <c r="T11" s="82">
        <f>'[1]MGN Liner Weekly Avail - 16 wks'!S6+'[1]MGN Liner Weekly Avail - 16 wks'!T6</f>
        <v>0</v>
      </c>
      <c r="U11" s="82">
        <f>'[1]MGN Liner Weekly Avail - 16 wks'!U6+'[1]MGN Liner Weekly Avail - 16 wks'!V6</f>
        <v>0</v>
      </c>
      <c r="V11" s="82">
        <f>'[1]MGN Liner Weekly Avail - 16 wks'!W6+'[1]MGN Liner Weekly Avail - 16 wks'!X6</f>
        <v>0</v>
      </c>
      <c r="W11" s="84">
        <f>'[1]MGN Liner Weekly Avail - 16 wks'!Y6+'[1]MGN Liner Weekly Avail - 16 wks'!Z6+'[1]MGN Liner Weekly Avail - 16 wks'!AA6</f>
        <v>0</v>
      </c>
      <c r="X11" s="49">
        <f t="shared" si="2"/>
        <v>1500</v>
      </c>
      <c r="Y11" s="43"/>
      <c r="Z11" s="36" t="s">
        <v>6</v>
      </c>
      <c r="AA11" s="26">
        <f>+F11*X11</f>
        <v>2745</v>
      </c>
      <c r="AC11" s="83">
        <f t="shared" ref="AC11:AC73" si="3">SUM(K11:W11)</f>
        <v>1500</v>
      </c>
    </row>
    <row r="12" spans="1:29" ht="12.75" x14ac:dyDescent="0.2">
      <c r="A12" s="40" t="s">
        <v>5</v>
      </c>
      <c r="B12" s="10" t="s">
        <v>6</v>
      </c>
      <c r="C12" s="19" t="s">
        <v>111</v>
      </c>
      <c r="D12" s="1">
        <v>72</v>
      </c>
      <c r="E12" s="25">
        <v>0.1</v>
      </c>
      <c r="F12" s="65">
        <v>1.83</v>
      </c>
      <c r="G12" s="65">
        <f t="shared" si="0"/>
        <v>138.95999999999998</v>
      </c>
      <c r="H12" s="10" t="s">
        <v>103</v>
      </c>
      <c r="I12" s="27"/>
      <c r="J12" s="27"/>
      <c r="K12" s="82">
        <f t="shared" si="1"/>
        <v>0</v>
      </c>
      <c r="L12" s="29"/>
      <c r="M12" s="82">
        <f>'[1]MGN Liner Weekly Avail - 16 wks'!C7</f>
        <v>0</v>
      </c>
      <c r="N12" s="82">
        <f>'[1]MGN Liner Weekly Avail - 16 wks'!D7+'[1]MGN Liner Weekly Avail - 16 wks'!E7</f>
        <v>0</v>
      </c>
      <c r="O12" s="82">
        <f>'[1]MGN Liner Weekly Avail - 16 wks'!F7+'[1]MGN Liner Weekly Avail - 16 wks'!G7+'[1]MGN Liner Weekly Avail - 16 wks'!H7</f>
        <v>0</v>
      </c>
      <c r="P12" s="82">
        <f>'[1]MGN Liner Weekly Avail - 16 wks'!I7+'[1]MGN Liner Weekly Avail - 16 wks'!J7+'[1]MGN Liner Weekly Avail - 16 wks'!K7</f>
        <v>0</v>
      </c>
      <c r="Q12" s="82" t="s">
        <v>104</v>
      </c>
      <c r="R12" s="82">
        <f>'[1]MGN Liner Weekly Avail - 16 wks'!N7+'[1]MGN Liner Weekly Avail - 16 wks'!O7+'[1]MGN Liner Weekly Avail - 16 wks'!P7</f>
        <v>0</v>
      </c>
      <c r="S12" s="82">
        <f>'[1]MGN Liner Weekly Avail - 16 wks'!Q7+'[1]MGN Liner Weekly Avail - 16 wks'!R7</f>
        <v>0</v>
      </c>
      <c r="T12" s="82">
        <f>'[1]MGN Liner Weekly Avail - 16 wks'!S7+'[1]MGN Liner Weekly Avail - 16 wks'!T7</f>
        <v>0</v>
      </c>
      <c r="U12" s="82">
        <f>'[1]MGN Liner Weekly Avail - 16 wks'!U7+'[1]MGN Liner Weekly Avail - 16 wks'!V7</f>
        <v>0</v>
      </c>
      <c r="V12" s="82">
        <f>'[1]MGN Liner Weekly Avail - 16 wks'!W7+'[1]MGN Liner Weekly Avail - 16 wks'!X7</f>
        <v>1000</v>
      </c>
      <c r="W12" s="84">
        <f>'[1]MGN Liner Weekly Avail - 16 wks'!Y7+'[1]MGN Liner Weekly Avail - 16 wks'!Z7+'[1]MGN Liner Weekly Avail - 16 wks'!AA7</f>
        <v>0</v>
      </c>
      <c r="X12" s="49">
        <f t="shared" si="2"/>
        <v>1000</v>
      </c>
      <c r="Y12" s="42"/>
      <c r="Z12" s="36" t="s">
        <v>6</v>
      </c>
      <c r="AA12" s="26">
        <f>+F12*X12</f>
        <v>1830</v>
      </c>
      <c r="AC12" s="83">
        <f t="shared" si="3"/>
        <v>1000</v>
      </c>
    </row>
    <row r="13" spans="1:29" ht="12.75" x14ac:dyDescent="0.2">
      <c r="A13" s="40" t="s">
        <v>5</v>
      </c>
      <c r="B13" s="2" t="s">
        <v>6</v>
      </c>
      <c r="C13" s="3" t="s">
        <v>7</v>
      </c>
      <c r="D13" s="4">
        <v>72</v>
      </c>
      <c r="E13" s="6"/>
      <c r="F13" s="65">
        <v>1.65</v>
      </c>
      <c r="G13" s="65">
        <f t="shared" si="0"/>
        <v>118.8</v>
      </c>
      <c r="H13" s="4" t="s">
        <v>8</v>
      </c>
      <c r="I13" s="5"/>
      <c r="J13" s="5"/>
      <c r="K13" s="11">
        <f t="shared" si="1"/>
        <v>0</v>
      </c>
      <c r="L13" s="5"/>
      <c r="M13" s="5"/>
      <c r="N13" s="5"/>
      <c r="O13" s="5"/>
      <c r="P13" s="5">
        <v>5040</v>
      </c>
      <c r="Q13" s="5">
        <v>7500</v>
      </c>
      <c r="R13" s="5"/>
      <c r="S13" s="5"/>
      <c r="T13" s="5"/>
      <c r="U13" s="5"/>
      <c r="V13" s="5">
        <v>10000</v>
      </c>
      <c r="W13" s="52"/>
      <c r="X13" s="49">
        <f t="shared" si="2"/>
        <v>22540</v>
      </c>
      <c r="Y13" s="41" t="s">
        <v>9</v>
      </c>
      <c r="Z13" s="35" t="s">
        <v>6</v>
      </c>
      <c r="AA13" s="7">
        <f>+X13*F13</f>
        <v>37191</v>
      </c>
      <c r="AC13" s="83">
        <f t="shared" si="3"/>
        <v>22540</v>
      </c>
    </row>
    <row r="14" spans="1:29" ht="12.75" x14ac:dyDescent="0.2">
      <c r="A14" s="40" t="s">
        <v>5</v>
      </c>
      <c r="B14" s="2" t="s">
        <v>6</v>
      </c>
      <c r="C14" s="3" t="s">
        <v>10</v>
      </c>
      <c r="D14" s="4">
        <v>72</v>
      </c>
      <c r="E14" s="6"/>
      <c r="F14" s="65">
        <v>1.65</v>
      </c>
      <c r="G14" s="65">
        <f t="shared" si="0"/>
        <v>118.8</v>
      </c>
      <c r="H14" s="4" t="s">
        <v>8</v>
      </c>
      <c r="I14" s="5"/>
      <c r="J14" s="5"/>
      <c r="K14" s="11">
        <f t="shared" si="1"/>
        <v>0</v>
      </c>
      <c r="L14" s="5"/>
      <c r="M14" s="5"/>
      <c r="N14" s="5"/>
      <c r="O14" s="5"/>
      <c r="P14" s="5">
        <v>5040</v>
      </c>
      <c r="Q14" s="5"/>
      <c r="R14" s="5"/>
      <c r="S14" s="5"/>
      <c r="T14" s="5"/>
      <c r="U14" s="5"/>
      <c r="V14" s="5"/>
      <c r="W14" s="52"/>
      <c r="X14" s="49">
        <f t="shared" si="2"/>
        <v>5040</v>
      </c>
      <c r="Y14" s="41" t="s">
        <v>9</v>
      </c>
      <c r="Z14" s="35" t="s">
        <v>6</v>
      </c>
      <c r="AA14" s="7">
        <f>+X14*F14</f>
        <v>8316</v>
      </c>
      <c r="AC14" s="83">
        <f t="shared" si="3"/>
        <v>5040</v>
      </c>
    </row>
    <row r="15" spans="1:29" s="17" customFormat="1" ht="12.75" x14ac:dyDescent="0.2">
      <c r="A15" s="40" t="s">
        <v>5</v>
      </c>
      <c r="B15" s="2" t="s">
        <v>6</v>
      </c>
      <c r="C15" s="3" t="s">
        <v>11</v>
      </c>
      <c r="D15" s="4">
        <v>72</v>
      </c>
      <c r="E15" s="6"/>
      <c r="F15" s="65">
        <v>1.65</v>
      </c>
      <c r="G15" s="65">
        <f t="shared" si="0"/>
        <v>118.8</v>
      </c>
      <c r="H15" s="4" t="s">
        <v>8</v>
      </c>
      <c r="I15" s="5">
        <v>720</v>
      </c>
      <c r="J15" s="5"/>
      <c r="K15" s="11">
        <f t="shared" si="1"/>
        <v>720</v>
      </c>
      <c r="L15" s="5"/>
      <c r="M15" s="5"/>
      <c r="N15" s="5"/>
      <c r="O15" s="5"/>
      <c r="P15" s="5"/>
      <c r="Q15" s="5"/>
      <c r="R15" s="5"/>
      <c r="S15" s="5"/>
      <c r="T15" s="5"/>
      <c r="U15" s="5"/>
      <c r="V15" s="5"/>
      <c r="W15" s="52"/>
      <c r="X15" s="49">
        <f t="shared" si="2"/>
        <v>1440</v>
      </c>
      <c r="Y15" s="41" t="s">
        <v>9</v>
      </c>
      <c r="Z15" s="35" t="s">
        <v>6</v>
      </c>
      <c r="AA15" s="7">
        <f>+X15*F15</f>
        <v>2376</v>
      </c>
      <c r="AC15" s="83">
        <f t="shared" si="3"/>
        <v>720</v>
      </c>
    </row>
    <row r="16" spans="1:29" ht="12.75" x14ac:dyDescent="0.2">
      <c r="A16" s="40" t="s">
        <v>5</v>
      </c>
      <c r="B16" s="2" t="s">
        <v>6</v>
      </c>
      <c r="C16" s="3" t="s">
        <v>12</v>
      </c>
      <c r="D16" s="4">
        <v>72</v>
      </c>
      <c r="E16" s="6"/>
      <c r="F16" s="65">
        <v>1.65</v>
      </c>
      <c r="G16" s="65">
        <f t="shared" si="0"/>
        <v>118.8</v>
      </c>
      <c r="H16" s="4" t="s">
        <v>8</v>
      </c>
      <c r="I16" s="5"/>
      <c r="J16" s="5">
        <v>1008</v>
      </c>
      <c r="K16" s="11">
        <f t="shared" ref="K16:K34" si="4">J16</f>
        <v>1008</v>
      </c>
      <c r="L16" s="5"/>
      <c r="M16" s="5"/>
      <c r="N16" s="5"/>
      <c r="O16" s="5"/>
      <c r="P16" s="5"/>
      <c r="Q16" s="5"/>
      <c r="R16" s="5"/>
      <c r="S16" s="5"/>
      <c r="T16" s="5"/>
      <c r="U16" s="5"/>
      <c r="V16" s="5"/>
      <c r="W16" s="52"/>
      <c r="X16" s="49">
        <f t="shared" si="2"/>
        <v>2016</v>
      </c>
      <c r="Y16" s="41" t="s">
        <v>9</v>
      </c>
      <c r="Z16" s="35" t="s">
        <v>6</v>
      </c>
      <c r="AA16" s="7">
        <f>+X16*F16</f>
        <v>3326.3999999999996</v>
      </c>
      <c r="AC16" s="83">
        <f t="shared" si="3"/>
        <v>1008</v>
      </c>
    </row>
    <row r="17" spans="1:29" ht="12.75" x14ac:dyDescent="0.2">
      <c r="A17" s="40" t="s">
        <v>5</v>
      </c>
      <c r="B17" s="10" t="s">
        <v>6</v>
      </c>
      <c r="C17" s="19" t="s">
        <v>112</v>
      </c>
      <c r="D17" s="1">
        <v>72</v>
      </c>
      <c r="E17" s="25">
        <v>0.3</v>
      </c>
      <c r="F17" s="65">
        <v>1.83</v>
      </c>
      <c r="G17" s="65">
        <f t="shared" si="0"/>
        <v>153.35999999999999</v>
      </c>
      <c r="H17" s="10" t="s">
        <v>103</v>
      </c>
      <c r="I17" s="27"/>
      <c r="J17" s="27"/>
      <c r="K17" s="82">
        <f t="shared" si="4"/>
        <v>0</v>
      </c>
      <c r="L17" s="29"/>
      <c r="M17" s="82">
        <f>'[1]MGN Liner Weekly Avail - 16 wks'!C8</f>
        <v>0</v>
      </c>
      <c r="N17" s="82">
        <f>'[1]MGN Liner Weekly Avail - 16 wks'!D8+'[1]MGN Liner Weekly Avail - 16 wks'!E8</f>
        <v>0</v>
      </c>
      <c r="O17" s="82">
        <f>'[1]MGN Liner Weekly Avail - 16 wks'!F8+'[1]MGN Liner Weekly Avail - 16 wks'!G8+'[1]MGN Liner Weekly Avail - 16 wks'!H8</f>
        <v>0</v>
      </c>
      <c r="P17" s="82">
        <f>'[1]MGN Liner Weekly Avail - 16 wks'!I8+'[1]MGN Liner Weekly Avail - 16 wks'!J8+'[1]MGN Liner Weekly Avail - 16 wks'!K8</f>
        <v>0</v>
      </c>
      <c r="Q17" s="82">
        <f>'[1]MGN Liner Weekly Avail - 16 wks'!L8+'[1]MGN Liner Weekly Avail - 16 wks'!M8</f>
        <v>0</v>
      </c>
      <c r="R17" s="82">
        <v>496</v>
      </c>
      <c r="S17" s="82">
        <f>'[1]MGN Liner Weekly Avail - 16 wks'!Q8+'[1]MGN Liner Weekly Avail - 16 wks'!R8</f>
        <v>0</v>
      </c>
      <c r="T17" s="82">
        <f>'[1]MGN Liner Weekly Avail - 16 wks'!S8+'[1]MGN Liner Weekly Avail - 16 wks'!T8</f>
        <v>0</v>
      </c>
      <c r="U17" s="82">
        <f>'[1]MGN Liner Weekly Avail - 16 wks'!U8+'[1]MGN Liner Weekly Avail - 16 wks'!V8</f>
        <v>0</v>
      </c>
      <c r="V17" s="82">
        <f>'[1]MGN Liner Weekly Avail - 16 wks'!W8+'[1]MGN Liner Weekly Avail - 16 wks'!X8</f>
        <v>15000</v>
      </c>
      <c r="W17" s="84">
        <f>'[1]MGN Liner Weekly Avail - 16 wks'!Y8+'[1]MGN Liner Weekly Avail - 16 wks'!Z8+'[1]MGN Liner Weekly Avail - 16 wks'!AA8</f>
        <v>0</v>
      </c>
      <c r="X17" s="49">
        <f t="shared" si="2"/>
        <v>15496</v>
      </c>
      <c r="Y17" s="42"/>
      <c r="Z17" s="36" t="s">
        <v>6</v>
      </c>
      <c r="AA17" s="26">
        <f>+F17*X17</f>
        <v>28357.68</v>
      </c>
      <c r="AC17" s="83">
        <f t="shared" si="3"/>
        <v>15496</v>
      </c>
    </row>
    <row r="18" spans="1:29" ht="12.75" x14ac:dyDescent="0.2">
      <c r="A18" s="40" t="s">
        <v>5</v>
      </c>
      <c r="B18" s="10" t="s">
        <v>6</v>
      </c>
      <c r="C18" s="19" t="s">
        <v>113</v>
      </c>
      <c r="D18" s="1">
        <v>72</v>
      </c>
      <c r="E18" s="25">
        <v>0.25</v>
      </c>
      <c r="F18" s="65">
        <v>1.83</v>
      </c>
      <c r="G18" s="65">
        <f t="shared" si="0"/>
        <v>149.76</v>
      </c>
      <c r="H18" s="10" t="s">
        <v>103</v>
      </c>
      <c r="I18" s="27"/>
      <c r="J18" s="27"/>
      <c r="K18" s="82">
        <f t="shared" si="4"/>
        <v>0</v>
      </c>
      <c r="L18" s="29"/>
      <c r="M18" s="82">
        <f>'[1]MGN Liner Weekly Avail - 16 wks'!C9</f>
        <v>0</v>
      </c>
      <c r="N18" s="82">
        <f>'[1]MGN Liner Weekly Avail - 16 wks'!D9+'[1]MGN Liner Weekly Avail - 16 wks'!E9</f>
        <v>0</v>
      </c>
      <c r="O18" s="82">
        <f>'[1]MGN Liner Weekly Avail - 16 wks'!F9+'[1]MGN Liner Weekly Avail - 16 wks'!G9+'[1]MGN Liner Weekly Avail - 16 wks'!H9</f>
        <v>0</v>
      </c>
      <c r="P18" s="82">
        <f>'[1]MGN Liner Weekly Avail - 16 wks'!I9+'[1]MGN Liner Weekly Avail - 16 wks'!J9+'[1]MGN Liner Weekly Avail - 16 wks'!K9</f>
        <v>0</v>
      </c>
      <c r="Q18" s="82">
        <f>'[1]MGN Liner Weekly Avail - 16 wks'!L9+'[1]MGN Liner Weekly Avail - 16 wks'!M9</f>
        <v>0</v>
      </c>
      <c r="R18" s="82">
        <f>'[1]MGN Liner Weekly Avail - 16 wks'!N9+'[1]MGN Liner Weekly Avail - 16 wks'!O9+'[1]MGN Liner Weekly Avail - 16 wks'!P9</f>
        <v>500</v>
      </c>
      <c r="S18" s="82">
        <f>'[1]MGN Liner Weekly Avail - 16 wks'!Q9+'[1]MGN Liner Weekly Avail - 16 wks'!R9</f>
        <v>0</v>
      </c>
      <c r="T18" s="82">
        <f>'[1]MGN Liner Weekly Avail - 16 wks'!S9+'[1]MGN Liner Weekly Avail - 16 wks'!T9</f>
        <v>0</v>
      </c>
      <c r="U18" s="82">
        <f>'[1]MGN Liner Weekly Avail - 16 wks'!U9+'[1]MGN Liner Weekly Avail - 16 wks'!V9</f>
        <v>0</v>
      </c>
      <c r="V18" s="82">
        <f>'[1]MGN Liner Weekly Avail - 16 wks'!W9+'[1]MGN Liner Weekly Avail - 16 wks'!X9</f>
        <v>0</v>
      </c>
      <c r="W18" s="84">
        <f>'[1]MGN Liner Weekly Avail - 16 wks'!Y9+'[1]MGN Liner Weekly Avail - 16 wks'!Z9+'[1]MGN Liner Weekly Avail - 16 wks'!AA9</f>
        <v>0</v>
      </c>
      <c r="X18" s="49">
        <f t="shared" si="2"/>
        <v>500</v>
      </c>
      <c r="Y18" s="42"/>
      <c r="Z18" s="36" t="s">
        <v>6</v>
      </c>
      <c r="AA18" s="26">
        <f>+F18*X18</f>
        <v>915</v>
      </c>
      <c r="AC18" s="83">
        <f t="shared" si="3"/>
        <v>500</v>
      </c>
    </row>
    <row r="19" spans="1:29" ht="12.75" x14ac:dyDescent="0.2">
      <c r="A19" s="40" t="s">
        <v>5</v>
      </c>
      <c r="B19" s="10" t="s">
        <v>6</v>
      </c>
      <c r="C19" s="19" t="s">
        <v>114</v>
      </c>
      <c r="D19" s="1">
        <v>72</v>
      </c>
      <c r="E19" s="25">
        <v>0.25</v>
      </c>
      <c r="F19" s="65">
        <v>1.83</v>
      </c>
      <c r="G19" s="65">
        <f t="shared" si="0"/>
        <v>149.76</v>
      </c>
      <c r="H19" s="10" t="s">
        <v>103</v>
      </c>
      <c r="I19" s="27"/>
      <c r="J19" s="27"/>
      <c r="K19" s="82">
        <f t="shared" si="4"/>
        <v>0</v>
      </c>
      <c r="L19" s="29"/>
      <c r="M19" s="82">
        <f>'[1]MGN Liner Weekly Avail - 16 wks'!C10</f>
        <v>0</v>
      </c>
      <c r="N19" s="82">
        <f>'[1]MGN Liner Weekly Avail - 16 wks'!D10+'[1]MGN Liner Weekly Avail - 16 wks'!E10</f>
        <v>0</v>
      </c>
      <c r="O19" s="82">
        <f>'[1]MGN Liner Weekly Avail - 16 wks'!F10+'[1]MGN Liner Weekly Avail - 16 wks'!G10+'[1]MGN Liner Weekly Avail - 16 wks'!H10</f>
        <v>0</v>
      </c>
      <c r="P19" s="82">
        <f>'[1]MGN Liner Weekly Avail - 16 wks'!I10+'[1]MGN Liner Weekly Avail - 16 wks'!J10+'[1]MGN Liner Weekly Avail - 16 wks'!K10</f>
        <v>0</v>
      </c>
      <c r="Q19" s="82">
        <f>'[1]MGN Liner Weekly Avail - 16 wks'!L10+'[1]MGN Liner Weekly Avail - 16 wks'!M10</f>
        <v>0</v>
      </c>
      <c r="R19" s="82">
        <f>'[1]MGN Liner Weekly Avail - 16 wks'!N10+'[1]MGN Liner Weekly Avail - 16 wks'!O10+'[1]MGN Liner Weekly Avail - 16 wks'!P10</f>
        <v>0</v>
      </c>
      <c r="S19" s="82">
        <f>'[1]MGN Liner Weekly Avail - 16 wks'!Q10+'[1]MGN Liner Weekly Avail - 16 wks'!R10</f>
        <v>0</v>
      </c>
      <c r="T19" s="82">
        <f>'[1]MGN Liner Weekly Avail - 16 wks'!S10+'[1]MGN Liner Weekly Avail - 16 wks'!T10</f>
        <v>0</v>
      </c>
      <c r="U19" s="82">
        <f>'[1]MGN Liner Weekly Avail - 16 wks'!U10+'[1]MGN Liner Weekly Avail - 16 wks'!V10</f>
        <v>0</v>
      </c>
      <c r="V19" s="82">
        <f>'[1]MGN Liner Weekly Avail - 16 wks'!W10+'[1]MGN Liner Weekly Avail - 16 wks'!X10</f>
        <v>7000</v>
      </c>
      <c r="W19" s="84">
        <f>'[1]MGN Liner Weekly Avail - 16 wks'!Y10+'[1]MGN Liner Weekly Avail - 16 wks'!Z10+'[1]MGN Liner Weekly Avail - 16 wks'!AA10</f>
        <v>0</v>
      </c>
      <c r="X19" s="49">
        <f t="shared" si="2"/>
        <v>7000</v>
      </c>
      <c r="Y19" s="42"/>
      <c r="Z19" s="36" t="s">
        <v>6</v>
      </c>
      <c r="AA19" s="26">
        <f>+F19*X19</f>
        <v>12810</v>
      </c>
      <c r="AC19" s="83">
        <f t="shared" si="3"/>
        <v>7000</v>
      </c>
    </row>
    <row r="20" spans="1:29" ht="12.75" x14ac:dyDescent="0.2">
      <c r="A20" s="40" t="s">
        <v>5</v>
      </c>
      <c r="B20" s="2" t="s">
        <v>6</v>
      </c>
      <c r="C20" s="9" t="s">
        <v>16</v>
      </c>
      <c r="D20" s="10">
        <v>72</v>
      </c>
      <c r="E20" s="6"/>
      <c r="F20" s="65">
        <v>0.5</v>
      </c>
      <c r="G20" s="65">
        <f t="shared" si="0"/>
        <v>36</v>
      </c>
      <c r="H20" s="4" t="s">
        <v>8</v>
      </c>
      <c r="I20" s="5"/>
      <c r="J20" s="11">
        <v>2016</v>
      </c>
      <c r="K20" s="11">
        <f t="shared" si="4"/>
        <v>2016</v>
      </c>
      <c r="L20" s="11"/>
      <c r="M20" s="11"/>
      <c r="N20" s="11"/>
      <c r="O20" s="11"/>
      <c r="P20" s="11"/>
      <c r="Q20" s="11"/>
      <c r="R20" s="11"/>
      <c r="S20" s="11"/>
      <c r="T20" s="11"/>
      <c r="U20" s="11"/>
      <c r="V20" s="11"/>
      <c r="W20" s="51"/>
      <c r="X20" s="49">
        <f t="shared" si="2"/>
        <v>4032</v>
      </c>
      <c r="Y20" s="41" t="s">
        <v>17</v>
      </c>
      <c r="Z20" s="35" t="s">
        <v>6</v>
      </c>
      <c r="AA20" s="7">
        <f>+X20*F20</f>
        <v>2016</v>
      </c>
      <c r="AC20" s="83">
        <f t="shared" si="3"/>
        <v>2016</v>
      </c>
    </row>
    <row r="21" spans="1:29" ht="12.75" x14ac:dyDescent="0.2">
      <c r="A21" s="40" t="s">
        <v>5</v>
      </c>
      <c r="B21" s="2" t="s">
        <v>6</v>
      </c>
      <c r="C21" s="13" t="s">
        <v>18</v>
      </c>
      <c r="D21" s="10">
        <v>72</v>
      </c>
      <c r="E21" s="25">
        <v>0.25</v>
      </c>
      <c r="F21" s="65">
        <v>1.65</v>
      </c>
      <c r="G21" s="65">
        <f t="shared" si="0"/>
        <v>136.80000000000001</v>
      </c>
      <c r="H21" s="4" t="s">
        <v>8</v>
      </c>
      <c r="I21" s="5"/>
      <c r="J21" s="11"/>
      <c r="K21" s="11">
        <f t="shared" si="4"/>
        <v>0</v>
      </c>
      <c r="L21" s="11"/>
      <c r="M21" s="11"/>
      <c r="N21" s="11"/>
      <c r="O21" s="11"/>
      <c r="P21" s="11">
        <v>3024</v>
      </c>
      <c r="Q21" s="11"/>
      <c r="R21" s="11"/>
      <c r="S21" s="11"/>
      <c r="T21" s="11"/>
      <c r="U21" s="11"/>
      <c r="V21" s="11"/>
      <c r="W21" s="51"/>
      <c r="X21" s="49">
        <f t="shared" si="2"/>
        <v>3024</v>
      </c>
      <c r="Y21" s="41" t="s">
        <v>19</v>
      </c>
      <c r="Z21" s="35" t="s">
        <v>6</v>
      </c>
      <c r="AA21" s="7">
        <f>+X21*F21</f>
        <v>4989.5999999999995</v>
      </c>
      <c r="AC21" s="83">
        <f t="shared" si="3"/>
        <v>3024</v>
      </c>
    </row>
    <row r="22" spans="1:29" ht="12.75" x14ac:dyDescent="0.2">
      <c r="A22" s="40" t="s">
        <v>5</v>
      </c>
      <c r="B22" s="10" t="s">
        <v>6</v>
      </c>
      <c r="C22" s="19" t="s">
        <v>115</v>
      </c>
      <c r="D22" s="1">
        <v>72</v>
      </c>
      <c r="E22" s="25">
        <v>0.25</v>
      </c>
      <c r="F22" s="65">
        <v>1.83</v>
      </c>
      <c r="G22" s="65">
        <f t="shared" si="0"/>
        <v>149.76</v>
      </c>
      <c r="H22" s="10" t="s">
        <v>103</v>
      </c>
      <c r="I22" s="27"/>
      <c r="J22" s="27"/>
      <c r="K22" s="82">
        <f t="shared" si="4"/>
        <v>0</v>
      </c>
      <c r="L22" s="29"/>
      <c r="M22" s="82">
        <f>'[1]MGN Liner Weekly Avail - 16 wks'!C11</f>
        <v>0</v>
      </c>
      <c r="N22" s="82">
        <f>'[1]MGN Liner Weekly Avail - 16 wks'!D11+'[1]MGN Liner Weekly Avail - 16 wks'!E11</f>
        <v>0</v>
      </c>
      <c r="O22" s="82">
        <f>'[1]MGN Liner Weekly Avail - 16 wks'!F11+'[1]MGN Liner Weekly Avail - 16 wks'!G11+'[1]MGN Liner Weekly Avail - 16 wks'!H11</f>
        <v>0</v>
      </c>
      <c r="P22" s="82">
        <f>'[1]MGN Liner Weekly Avail - 16 wks'!I11+'[1]MGN Liner Weekly Avail - 16 wks'!J11+'[1]MGN Liner Weekly Avail - 16 wks'!K11</f>
        <v>0</v>
      </c>
      <c r="Q22" s="82">
        <f>'[1]MGN Liner Weekly Avail - 16 wks'!L11+'[1]MGN Liner Weekly Avail - 16 wks'!M11</f>
        <v>0</v>
      </c>
      <c r="R22" s="82" t="s">
        <v>104</v>
      </c>
      <c r="S22" s="82">
        <f>'[1]MGN Liner Weekly Avail - 16 wks'!Q11+'[1]MGN Liner Weekly Avail - 16 wks'!R11</f>
        <v>0</v>
      </c>
      <c r="T22" s="82">
        <f>'[1]MGN Liner Weekly Avail - 16 wks'!S11+'[1]MGN Liner Weekly Avail - 16 wks'!T11</f>
        <v>0</v>
      </c>
      <c r="U22" s="82">
        <f>'[1]MGN Liner Weekly Avail - 16 wks'!U11+'[1]MGN Liner Weekly Avail - 16 wks'!V11</f>
        <v>0</v>
      </c>
      <c r="V22" s="82">
        <f>'[1]MGN Liner Weekly Avail - 16 wks'!W11+'[1]MGN Liner Weekly Avail - 16 wks'!X11</f>
        <v>0</v>
      </c>
      <c r="W22" s="84">
        <f>'[1]MGN Liner Weekly Avail - 16 wks'!Y11+'[1]MGN Liner Weekly Avail - 16 wks'!Z11+'[1]MGN Liner Weekly Avail - 16 wks'!AA11</f>
        <v>0</v>
      </c>
      <c r="X22" s="49">
        <f t="shared" si="2"/>
        <v>0</v>
      </c>
      <c r="Y22" s="42"/>
      <c r="Z22" s="36" t="s">
        <v>6</v>
      </c>
      <c r="AA22" s="26">
        <f>+F22*X22</f>
        <v>0</v>
      </c>
      <c r="AC22" s="83">
        <f t="shared" si="3"/>
        <v>0</v>
      </c>
    </row>
    <row r="23" spans="1:29" ht="12.75" x14ac:dyDescent="0.2">
      <c r="A23" s="40" t="s">
        <v>5</v>
      </c>
      <c r="B23" s="2" t="s">
        <v>6</v>
      </c>
      <c r="C23" s="9" t="s">
        <v>20</v>
      </c>
      <c r="D23" s="10">
        <v>72</v>
      </c>
      <c r="E23" s="6"/>
      <c r="F23" s="65">
        <v>1.65</v>
      </c>
      <c r="G23" s="65">
        <f t="shared" si="0"/>
        <v>118.8</v>
      </c>
      <c r="H23" s="4" t="s">
        <v>8</v>
      </c>
      <c r="I23" s="5"/>
      <c r="J23" s="11">
        <v>360</v>
      </c>
      <c r="K23" s="11">
        <f t="shared" si="4"/>
        <v>360</v>
      </c>
      <c r="L23" s="11"/>
      <c r="M23" s="11"/>
      <c r="N23" s="11"/>
      <c r="O23" s="11"/>
      <c r="P23" s="11"/>
      <c r="Q23" s="11"/>
      <c r="R23" s="11"/>
      <c r="S23" s="11"/>
      <c r="T23" s="11"/>
      <c r="U23" s="11"/>
      <c r="V23" s="11"/>
      <c r="W23" s="51"/>
      <c r="X23" s="49">
        <f t="shared" si="2"/>
        <v>720</v>
      </c>
      <c r="Y23" s="41" t="s">
        <v>21</v>
      </c>
      <c r="Z23" s="35" t="s">
        <v>6</v>
      </c>
      <c r="AA23" s="7">
        <f>+X23*F23</f>
        <v>1188</v>
      </c>
      <c r="AC23" s="83">
        <f t="shared" si="3"/>
        <v>360</v>
      </c>
    </row>
    <row r="24" spans="1:29" s="18" customFormat="1" ht="12.75" x14ac:dyDescent="0.2">
      <c r="A24" s="40" t="s">
        <v>5</v>
      </c>
      <c r="B24" s="10" t="s">
        <v>6</v>
      </c>
      <c r="C24" s="19" t="s">
        <v>116</v>
      </c>
      <c r="D24" s="1">
        <v>72</v>
      </c>
      <c r="E24" s="25">
        <v>0.3</v>
      </c>
      <c r="F24" s="65">
        <v>1.83</v>
      </c>
      <c r="G24" s="65">
        <f t="shared" si="0"/>
        <v>153.35999999999999</v>
      </c>
      <c r="H24" s="10" t="s">
        <v>103</v>
      </c>
      <c r="I24" s="27"/>
      <c r="J24" s="27"/>
      <c r="K24" s="82">
        <f t="shared" si="4"/>
        <v>0</v>
      </c>
      <c r="L24" s="29"/>
      <c r="M24" s="82">
        <f>'[1]MGN Liner Weekly Avail - 16 wks'!C57</f>
        <v>0</v>
      </c>
      <c r="N24" s="82">
        <f>'[1]MGN Liner Weekly Avail - 16 wks'!D57+'[1]MGN Liner Weekly Avail - 16 wks'!E57</f>
        <v>0</v>
      </c>
      <c r="O24" s="82">
        <f>'[1]MGN Liner Weekly Avail - 16 wks'!F14+'[1]MGN Liner Weekly Avail - 16 wks'!G14+'[1]MGN Liner Weekly Avail - 16 wks'!H14</f>
        <v>0</v>
      </c>
      <c r="P24" s="82">
        <f>'[1]MGN Liner Weekly Avail - 16 wks'!I14+'[1]MGN Liner Weekly Avail - 16 wks'!J14+'[1]MGN Liner Weekly Avail - 16 wks'!K14</f>
        <v>0</v>
      </c>
      <c r="Q24" s="82">
        <f>'[1]MGN Liner Weekly Avail - 16 wks'!L14+'[1]MGN Liner Weekly Avail - 16 wks'!M14</f>
        <v>0</v>
      </c>
      <c r="R24" s="82">
        <f>'[1]MGN Liner Weekly Avail - 16 wks'!N14+'[1]MGN Liner Weekly Avail - 16 wks'!O14+'[1]MGN Liner Weekly Avail - 16 wks'!P14</f>
        <v>0</v>
      </c>
      <c r="S24" s="82">
        <f>'[1]MGN Liner Weekly Avail - 16 wks'!Q14+'[1]MGN Liner Weekly Avail - 16 wks'!R14</f>
        <v>0</v>
      </c>
      <c r="T24" s="82">
        <f>'[1]MGN Liner Weekly Avail - 16 wks'!S14+'[1]MGN Liner Weekly Avail - 16 wks'!T14</f>
        <v>0</v>
      </c>
      <c r="U24" s="82">
        <f>'[1]MGN Liner Weekly Avail - 16 wks'!U14+'[1]MGN Liner Weekly Avail - 16 wks'!V14</f>
        <v>0</v>
      </c>
      <c r="V24" s="82">
        <f>'[1]MGN Liner Weekly Avail - 16 wks'!W14+'[1]MGN Liner Weekly Avail - 16 wks'!X14</f>
        <v>2000</v>
      </c>
      <c r="W24" s="84">
        <f>'[1]MGN Liner Weekly Avail - 16 wks'!Y14+'[1]MGN Liner Weekly Avail - 16 wks'!Z14+'[1]MGN Liner Weekly Avail - 16 wks'!AA14</f>
        <v>0</v>
      </c>
      <c r="X24" s="49">
        <f t="shared" si="2"/>
        <v>2000</v>
      </c>
      <c r="Y24" s="42"/>
      <c r="Z24" s="36" t="s">
        <v>6</v>
      </c>
      <c r="AA24" s="26">
        <f>+F24*X24</f>
        <v>3660</v>
      </c>
      <c r="AC24" s="83">
        <f t="shared" si="3"/>
        <v>2000</v>
      </c>
    </row>
    <row r="25" spans="1:29" ht="12.75" x14ac:dyDescent="0.2">
      <c r="A25" s="40" t="s">
        <v>5</v>
      </c>
      <c r="B25" s="2" t="s">
        <v>6</v>
      </c>
      <c r="C25" s="14" t="s">
        <v>22</v>
      </c>
      <c r="D25" s="10">
        <v>72</v>
      </c>
      <c r="E25" s="25">
        <v>0.25</v>
      </c>
      <c r="F25" s="65">
        <v>1.65</v>
      </c>
      <c r="G25" s="65">
        <f t="shared" si="0"/>
        <v>136.80000000000001</v>
      </c>
      <c r="H25" s="4" t="s">
        <v>8</v>
      </c>
      <c r="I25" s="5"/>
      <c r="J25" s="11"/>
      <c r="K25" s="11">
        <f t="shared" si="4"/>
        <v>0</v>
      </c>
      <c r="L25" s="11"/>
      <c r="M25" s="11"/>
      <c r="N25" s="11"/>
      <c r="O25" s="11"/>
      <c r="P25" s="11"/>
      <c r="Q25" s="11">
        <v>2016</v>
      </c>
      <c r="R25" s="11"/>
      <c r="S25" s="11"/>
      <c r="T25" s="11"/>
      <c r="U25" s="11"/>
      <c r="V25" s="11"/>
      <c r="W25" s="51"/>
      <c r="X25" s="49">
        <f t="shared" si="2"/>
        <v>2016</v>
      </c>
      <c r="Y25" s="41" t="s">
        <v>23</v>
      </c>
      <c r="Z25" s="35" t="s">
        <v>6</v>
      </c>
      <c r="AA25" s="7">
        <f t="shared" ref="AA25:AA46" si="5">+X25*F25</f>
        <v>3326.3999999999996</v>
      </c>
      <c r="AC25" s="83">
        <f t="shared" si="3"/>
        <v>2016</v>
      </c>
    </row>
    <row r="26" spans="1:29" ht="12.75" x14ac:dyDescent="0.2">
      <c r="A26" s="40" t="s">
        <v>5</v>
      </c>
      <c r="B26" s="2" t="s">
        <v>24</v>
      </c>
      <c r="C26" s="9" t="s">
        <v>30</v>
      </c>
      <c r="D26" s="10">
        <v>72</v>
      </c>
      <c r="E26" s="6"/>
      <c r="F26" s="65">
        <v>2.08</v>
      </c>
      <c r="G26" s="65">
        <f t="shared" si="0"/>
        <v>149.76</v>
      </c>
      <c r="H26" s="4" t="s">
        <v>8</v>
      </c>
      <c r="I26" s="5"/>
      <c r="J26" s="11">
        <v>288</v>
      </c>
      <c r="K26" s="11">
        <f t="shared" si="4"/>
        <v>288</v>
      </c>
      <c r="L26" s="78">
        <v>0</v>
      </c>
      <c r="M26" s="11">
        <v>1008</v>
      </c>
      <c r="N26" s="11">
        <v>3024</v>
      </c>
      <c r="O26" s="11">
        <v>1008</v>
      </c>
      <c r="P26" s="11">
        <v>216</v>
      </c>
      <c r="Q26" s="11">
        <v>1008</v>
      </c>
      <c r="R26" s="11">
        <v>1008</v>
      </c>
      <c r="S26" s="11">
        <v>0</v>
      </c>
      <c r="T26" s="11">
        <v>0</v>
      </c>
      <c r="U26" s="11">
        <v>1008</v>
      </c>
      <c r="V26" s="11">
        <v>1008</v>
      </c>
      <c r="W26" s="51">
        <v>1008</v>
      </c>
      <c r="X26" s="49">
        <f t="shared" si="2"/>
        <v>10872</v>
      </c>
      <c r="Y26" s="41" t="s">
        <v>14</v>
      </c>
      <c r="Z26" s="35" t="s">
        <v>24</v>
      </c>
      <c r="AA26" s="7">
        <f t="shared" si="5"/>
        <v>22613.760000000002</v>
      </c>
      <c r="AC26" s="83">
        <f t="shared" si="3"/>
        <v>10584</v>
      </c>
    </row>
    <row r="27" spans="1:29" s="16" customFormat="1" ht="12.75" x14ac:dyDescent="0.2">
      <c r="A27" s="40" t="s">
        <v>5</v>
      </c>
      <c r="B27" s="2" t="s">
        <v>24</v>
      </c>
      <c r="C27" s="14" t="s">
        <v>25</v>
      </c>
      <c r="D27" s="10">
        <v>72</v>
      </c>
      <c r="E27" s="77"/>
      <c r="F27" s="75">
        <v>1.79</v>
      </c>
      <c r="G27" s="65">
        <f t="shared" si="0"/>
        <v>128.88</v>
      </c>
      <c r="H27" s="4" t="s">
        <v>8</v>
      </c>
      <c r="I27" s="5"/>
      <c r="J27" s="11">
        <v>2016</v>
      </c>
      <c r="K27" s="11">
        <f t="shared" si="4"/>
        <v>2016</v>
      </c>
      <c r="L27" s="78">
        <v>0</v>
      </c>
      <c r="M27" s="11">
        <v>0</v>
      </c>
      <c r="N27" s="11">
        <v>6984</v>
      </c>
      <c r="O27" s="11">
        <v>5040</v>
      </c>
      <c r="P27" s="11">
        <v>1008</v>
      </c>
      <c r="Q27" s="11">
        <v>1008</v>
      </c>
      <c r="R27" s="11">
        <v>1008</v>
      </c>
      <c r="S27" s="11">
        <v>1008</v>
      </c>
      <c r="T27" s="11">
        <v>432</v>
      </c>
      <c r="U27" s="11">
        <v>0</v>
      </c>
      <c r="V27" s="11">
        <v>0</v>
      </c>
      <c r="W27" s="51">
        <v>1008</v>
      </c>
      <c r="X27" s="49">
        <f t="shared" si="2"/>
        <v>21528</v>
      </c>
      <c r="Y27" s="41" t="s">
        <v>17</v>
      </c>
      <c r="Z27" s="35" t="s">
        <v>24</v>
      </c>
      <c r="AA27" s="7">
        <f t="shared" si="5"/>
        <v>38535.120000000003</v>
      </c>
      <c r="AC27" s="83">
        <f t="shared" si="3"/>
        <v>19512</v>
      </c>
    </row>
    <row r="28" spans="1:29" ht="12.75" x14ac:dyDescent="0.2">
      <c r="A28" s="40" t="s">
        <v>5</v>
      </c>
      <c r="B28" s="2" t="s">
        <v>24</v>
      </c>
      <c r="C28" s="14" t="s">
        <v>25</v>
      </c>
      <c r="D28" s="10" t="s">
        <v>26</v>
      </c>
      <c r="E28" s="77"/>
      <c r="F28" s="75">
        <v>0.95</v>
      </c>
      <c r="G28" s="65">
        <f t="shared" si="0"/>
        <v>0</v>
      </c>
      <c r="H28" s="4" t="s">
        <v>8</v>
      </c>
      <c r="I28" s="5"/>
      <c r="J28" s="11">
        <v>5000</v>
      </c>
      <c r="K28" s="11">
        <f t="shared" si="4"/>
        <v>5000</v>
      </c>
      <c r="L28" s="11"/>
      <c r="M28" s="11"/>
      <c r="N28" s="11"/>
      <c r="O28" s="11"/>
      <c r="P28" s="11"/>
      <c r="Q28" s="11"/>
      <c r="R28" s="11"/>
      <c r="S28" s="11"/>
      <c r="T28" s="11"/>
      <c r="U28" s="11"/>
      <c r="V28" s="11"/>
      <c r="W28" s="51"/>
      <c r="X28" s="49">
        <f t="shared" si="2"/>
        <v>10000</v>
      </c>
      <c r="Y28" s="41" t="s">
        <v>27</v>
      </c>
      <c r="Z28" s="35" t="s">
        <v>24</v>
      </c>
      <c r="AA28" s="7">
        <f t="shared" si="5"/>
        <v>9500</v>
      </c>
      <c r="AC28" s="83">
        <f t="shared" si="3"/>
        <v>5000</v>
      </c>
    </row>
    <row r="29" spans="1:29" ht="12.75" x14ac:dyDescent="0.2">
      <c r="A29" s="40" t="s">
        <v>5</v>
      </c>
      <c r="B29" s="2" t="s">
        <v>24</v>
      </c>
      <c r="C29" s="9" t="s">
        <v>28</v>
      </c>
      <c r="D29" s="10">
        <v>72</v>
      </c>
      <c r="E29" s="6"/>
      <c r="F29" s="65">
        <v>1.79</v>
      </c>
      <c r="G29" s="65">
        <f t="shared" si="0"/>
        <v>128.88</v>
      </c>
      <c r="H29" s="4" t="s">
        <v>8</v>
      </c>
      <c r="I29" s="5"/>
      <c r="J29" s="11">
        <v>10008</v>
      </c>
      <c r="K29" s="11">
        <f t="shared" si="4"/>
        <v>10008</v>
      </c>
      <c r="L29" s="78">
        <v>8064</v>
      </c>
      <c r="M29" s="11">
        <v>8064</v>
      </c>
      <c r="N29" s="11">
        <v>7848</v>
      </c>
      <c r="O29" s="11">
        <v>8064</v>
      </c>
      <c r="P29" s="11">
        <v>7560</v>
      </c>
      <c r="Q29" s="11">
        <v>8064</v>
      </c>
      <c r="R29" s="11">
        <v>8064</v>
      </c>
      <c r="S29" s="11">
        <v>8064</v>
      </c>
      <c r="T29" s="11">
        <v>7488</v>
      </c>
      <c r="U29" s="11">
        <v>8064</v>
      </c>
      <c r="V29" s="11">
        <v>8064</v>
      </c>
      <c r="W29" s="51">
        <v>8064</v>
      </c>
      <c r="X29" s="49">
        <f t="shared" si="2"/>
        <v>115488</v>
      </c>
      <c r="Y29" s="41" t="s">
        <v>17</v>
      </c>
      <c r="Z29" s="35" t="s">
        <v>24</v>
      </c>
      <c r="AA29" s="7">
        <f t="shared" si="5"/>
        <v>206723.52000000002</v>
      </c>
      <c r="AC29" s="83">
        <f t="shared" si="3"/>
        <v>105480</v>
      </c>
    </row>
    <row r="30" spans="1:29" ht="12.75" x14ac:dyDescent="0.2">
      <c r="A30" s="40" t="s">
        <v>5</v>
      </c>
      <c r="B30" s="2" t="s">
        <v>24</v>
      </c>
      <c r="C30" s="9" t="s">
        <v>28</v>
      </c>
      <c r="D30" s="10">
        <v>24</v>
      </c>
      <c r="E30" s="6"/>
      <c r="F30" s="65">
        <v>3.35</v>
      </c>
      <c r="G30" s="65">
        <f t="shared" si="0"/>
        <v>80.400000000000006</v>
      </c>
      <c r="H30" s="4" t="s">
        <v>8</v>
      </c>
      <c r="I30" s="5"/>
      <c r="J30" s="11">
        <v>480</v>
      </c>
      <c r="K30" s="11">
        <f t="shared" si="4"/>
        <v>480</v>
      </c>
      <c r="L30" s="82"/>
      <c r="M30" s="11"/>
      <c r="N30" s="11"/>
      <c r="O30" s="11"/>
      <c r="P30" s="11"/>
      <c r="Q30" s="11"/>
      <c r="R30" s="11"/>
      <c r="S30" s="11"/>
      <c r="T30" s="11"/>
      <c r="U30" s="11"/>
      <c r="V30" s="11"/>
      <c r="W30" s="51"/>
      <c r="X30" s="49">
        <f t="shared" si="2"/>
        <v>960</v>
      </c>
      <c r="Y30" s="41" t="s">
        <v>29</v>
      </c>
      <c r="Z30" s="35" t="s">
        <v>24</v>
      </c>
      <c r="AA30" s="7">
        <f t="shared" si="5"/>
        <v>3216</v>
      </c>
      <c r="AC30" s="83">
        <f t="shared" si="3"/>
        <v>480</v>
      </c>
    </row>
    <row r="31" spans="1:29" ht="12.75" x14ac:dyDescent="0.2">
      <c r="A31" s="40" t="s">
        <v>5</v>
      </c>
      <c r="B31" s="2" t="s">
        <v>24</v>
      </c>
      <c r="C31" s="9" t="s">
        <v>28</v>
      </c>
      <c r="D31" s="10" t="s">
        <v>26</v>
      </c>
      <c r="E31" s="6"/>
      <c r="F31" s="65">
        <v>0.95</v>
      </c>
      <c r="G31" s="65">
        <f t="shared" si="0"/>
        <v>0</v>
      </c>
      <c r="H31" s="4" t="s">
        <v>8</v>
      </c>
      <c r="I31" s="5"/>
      <c r="J31" s="11">
        <v>5000</v>
      </c>
      <c r="K31" s="11">
        <f t="shared" si="4"/>
        <v>5000</v>
      </c>
      <c r="L31" s="82"/>
      <c r="M31" s="11"/>
      <c r="N31" s="11"/>
      <c r="O31" s="11"/>
      <c r="P31" s="11"/>
      <c r="Q31" s="11"/>
      <c r="R31" s="11"/>
      <c r="S31" s="11"/>
      <c r="T31" s="11"/>
      <c r="U31" s="11"/>
      <c r="V31" s="11"/>
      <c r="W31" s="51"/>
      <c r="X31" s="49">
        <f t="shared" si="2"/>
        <v>10000</v>
      </c>
      <c r="Y31" s="41" t="s">
        <v>27</v>
      </c>
      <c r="Z31" s="35" t="s">
        <v>24</v>
      </c>
      <c r="AA31" s="7">
        <f t="shared" si="5"/>
        <v>9500</v>
      </c>
      <c r="AC31" s="83">
        <f t="shared" si="3"/>
        <v>5000</v>
      </c>
    </row>
    <row r="32" spans="1:29" ht="12.75" x14ac:dyDescent="0.2">
      <c r="A32" s="40" t="s">
        <v>5</v>
      </c>
      <c r="B32" s="2" t="s">
        <v>24</v>
      </c>
      <c r="C32" s="9" t="s">
        <v>31</v>
      </c>
      <c r="D32" s="10">
        <v>72</v>
      </c>
      <c r="E32" s="6"/>
      <c r="F32" s="65">
        <v>1.35</v>
      </c>
      <c r="G32" s="65">
        <f t="shared" si="0"/>
        <v>97.2</v>
      </c>
      <c r="H32" s="4" t="s">
        <v>8</v>
      </c>
      <c r="I32" s="5"/>
      <c r="J32" s="11">
        <v>1008</v>
      </c>
      <c r="K32" s="11">
        <f t="shared" si="4"/>
        <v>1008</v>
      </c>
      <c r="L32" s="78">
        <v>0</v>
      </c>
      <c r="M32" s="11">
        <v>1008</v>
      </c>
      <c r="N32" s="11">
        <v>0</v>
      </c>
      <c r="O32" s="11">
        <v>1008</v>
      </c>
      <c r="P32" s="11">
        <v>0</v>
      </c>
      <c r="Q32" s="11">
        <v>1008</v>
      </c>
      <c r="R32" s="11">
        <v>0</v>
      </c>
      <c r="S32" s="11">
        <v>1008</v>
      </c>
      <c r="T32" s="11">
        <v>0</v>
      </c>
      <c r="U32" s="11">
        <v>1008</v>
      </c>
      <c r="V32" s="11">
        <v>0</v>
      </c>
      <c r="W32" s="51">
        <v>1008</v>
      </c>
      <c r="X32" s="49">
        <f t="shared" si="2"/>
        <v>8064</v>
      </c>
      <c r="Y32" s="41" t="s">
        <v>17</v>
      </c>
      <c r="Z32" s="35" t="s">
        <v>24</v>
      </c>
      <c r="AA32" s="7">
        <f t="shared" si="5"/>
        <v>10886.400000000001</v>
      </c>
      <c r="AC32" s="83">
        <f t="shared" si="3"/>
        <v>7056</v>
      </c>
    </row>
    <row r="33" spans="1:29" ht="12.75" x14ac:dyDescent="0.2">
      <c r="A33" s="40" t="s">
        <v>5</v>
      </c>
      <c r="B33" s="2" t="s">
        <v>24</v>
      </c>
      <c r="C33" s="9" t="s">
        <v>31</v>
      </c>
      <c r="D33" s="10" t="s">
        <v>26</v>
      </c>
      <c r="E33" s="6"/>
      <c r="F33" s="65">
        <v>0.95</v>
      </c>
      <c r="G33" s="65">
        <f t="shared" si="0"/>
        <v>0</v>
      </c>
      <c r="H33" s="4" t="s">
        <v>8</v>
      </c>
      <c r="I33" s="5"/>
      <c r="J33" s="11">
        <v>2000</v>
      </c>
      <c r="K33" s="11">
        <f t="shared" si="4"/>
        <v>2000</v>
      </c>
      <c r="L33" s="82"/>
      <c r="M33" s="11"/>
      <c r="N33" s="11"/>
      <c r="O33" s="11"/>
      <c r="P33" s="11"/>
      <c r="Q33" s="11"/>
      <c r="R33" s="11"/>
      <c r="S33" s="11"/>
      <c r="T33" s="11"/>
      <c r="U33" s="11"/>
      <c r="V33" s="11"/>
      <c r="W33" s="51"/>
      <c r="X33" s="49">
        <f t="shared" si="2"/>
        <v>4000</v>
      </c>
      <c r="Y33" s="41" t="s">
        <v>27</v>
      </c>
      <c r="Z33" s="35" t="s">
        <v>24</v>
      </c>
      <c r="AA33" s="7">
        <f t="shared" si="5"/>
        <v>3800</v>
      </c>
      <c r="AC33" s="83">
        <f t="shared" si="3"/>
        <v>2000</v>
      </c>
    </row>
    <row r="34" spans="1:29" ht="12.75" x14ac:dyDescent="0.2">
      <c r="A34" s="40" t="s">
        <v>5</v>
      </c>
      <c r="B34" s="2" t="s">
        <v>24</v>
      </c>
      <c r="C34" s="9" t="s">
        <v>32</v>
      </c>
      <c r="D34" s="10">
        <v>72</v>
      </c>
      <c r="E34" s="6"/>
      <c r="F34" s="65">
        <v>1.35</v>
      </c>
      <c r="G34" s="65">
        <f t="shared" si="0"/>
        <v>97.2</v>
      </c>
      <c r="H34" s="4" t="s">
        <v>8</v>
      </c>
      <c r="I34" s="5"/>
      <c r="J34" s="11"/>
      <c r="K34" s="11">
        <f t="shared" si="4"/>
        <v>0</v>
      </c>
      <c r="L34" s="78">
        <v>0</v>
      </c>
      <c r="M34" s="11">
        <v>0</v>
      </c>
      <c r="N34" s="11">
        <v>7200</v>
      </c>
      <c r="O34" s="11">
        <v>0</v>
      </c>
      <c r="P34" s="11">
        <v>1008</v>
      </c>
      <c r="Q34" s="11">
        <v>0</v>
      </c>
      <c r="R34" s="11">
        <v>1008</v>
      </c>
      <c r="S34" s="11">
        <v>0</v>
      </c>
      <c r="T34" s="11">
        <v>1008</v>
      </c>
      <c r="U34" s="11">
        <v>0</v>
      </c>
      <c r="V34" s="11">
        <v>1008</v>
      </c>
      <c r="W34" s="51">
        <v>0</v>
      </c>
      <c r="X34" s="49">
        <f t="shared" si="2"/>
        <v>11232</v>
      </c>
      <c r="Y34" s="41" t="s">
        <v>14</v>
      </c>
      <c r="Z34" s="35" t="s">
        <v>24</v>
      </c>
      <c r="AA34" s="7">
        <f t="shared" si="5"/>
        <v>15163.2</v>
      </c>
      <c r="AC34" s="83">
        <f t="shared" si="3"/>
        <v>11232</v>
      </c>
    </row>
    <row r="35" spans="1:29" s="15" customFormat="1" ht="12.75" x14ac:dyDescent="0.2">
      <c r="A35" s="40" t="s">
        <v>5</v>
      </c>
      <c r="B35" s="2" t="s">
        <v>24</v>
      </c>
      <c r="C35" s="9" t="s">
        <v>33</v>
      </c>
      <c r="D35" s="10">
        <v>72</v>
      </c>
      <c r="E35" s="6"/>
      <c r="F35" s="65">
        <v>1.79</v>
      </c>
      <c r="G35" s="65">
        <f t="shared" si="0"/>
        <v>128.88</v>
      </c>
      <c r="H35" s="4" t="s">
        <v>8</v>
      </c>
      <c r="I35" s="5"/>
      <c r="J35" s="11"/>
      <c r="K35" s="11">
        <v>1512</v>
      </c>
      <c r="L35" s="78">
        <v>0</v>
      </c>
      <c r="M35" s="11">
        <v>0</v>
      </c>
      <c r="N35" s="11">
        <v>1008</v>
      </c>
      <c r="O35" s="11">
        <v>0</v>
      </c>
      <c r="P35" s="11">
        <v>0</v>
      </c>
      <c r="Q35" s="11">
        <v>1008</v>
      </c>
      <c r="R35" s="11">
        <v>0</v>
      </c>
      <c r="S35" s="11">
        <v>0</v>
      </c>
      <c r="T35" s="11">
        <v>1008</v>
      </c>
      <c r="U35" s="11">
        <v>0</v>
      </c>
      <c r="V35" s="11">
        <v>0</v>
      </c>
      <c r="W35" s="51">
        <v>1008</v>
      </c>
      <c r="X35" s="49">
        <f t="shared" si="2"/>
        <v>5544</v>
      </c>
      <c r="Y35" s="41" t="s">
        <v>14</v>
      </c>
      <c r="Z35" s="35" t="s">
        <v>24</v>
      </c>
      <c r="AA35" s="7">
        <f t="shared" si="5"/>
        <v>9923.76</v>
      </c>
      <c r="AC35" s="83">
        <f t="shared" si="3"/>
        <v>5544</v>
      </c>
    </row>
    <row r="36" spans="1:29" ht="12.75" x14ac:dyDescent="0.2">
      <c r="A36" s="40" t="s">
        <v>5</v>
      </c>
      <c r="B36" s="2" t="s">
        <v>24</v>
      </c>
      <c r="C36" s="9" t="s">
        <v>33</v>
      </c>
      <c r="D36" s="10" t="s">
        <v>26</v>
      </c>
      <c r="E36" s="6"/>
      <c r="F36" s="65">
        <v>0.95</v>
      </c>
      <c r="G36" s="65">
        <f t="shared" si="0"/>
        <v>0</v>
      </c>
      <c r="H36" s="4" t="s">
        <v>8</v>
      </c>
      <c r="I36" s="5"/>
      <c r="J36" s="11">
        <v>2000</v>
      </c>
      <c r="K36" s="11">
        <f>J36</f>
        <v>2000</v>
      </c>
      <c r="L36" s="82"/>
      <c r="M36" s="11"/>
      <c r="N36" s="11"/>
      <c r="O36" s="11"/>
      <c r="P36" s="11"/>
      <c r="Q36" s="11"/>
      <c r="R36" s="11"/>
      <c r="S36" s="11"/>
      <c r="T36" s="11"/>
      <c r="U36" s="11"/>
      <c r="V36" s="11"/>
      <c r="W36" s="51"/>
      <c r="X36" s="49">
        <f t="shared" si="2"/>
        <v>4000</v>
      </c>
      <c r="Y36" s="41" t="s">
        <v>27</v>
      </c>
      <c r="Z36" s="35" t="s">
        <v>24</v>
      </c>
      <c r="AA36" s="7">
        <f t="shared" si="5"/>
        <v>3800</v>
      </c>
      <c r="AC36" s="83">
        <f t="shared" si="3"/>
        <v>2000</v>
      </c>
    </row>
    <row r="37" spans="1:29" ht="12.75" x14ac:dyDescent="0.2">
      <c r="A37" s="40" t="s">
        <v>5</v>
      </c>
      <c r="B37" s="2" t="s">
        <v>24</v>
      </c>
      <c r="C37" s="9" t="s">
        <v>34</v>
      </c>
      <c r="D37" s="10">
        <v>72</v>
      </c>
      <c r="E37" s="77"/>
      <c r="F37" s="75">
        <v>2.25</v>
      </c>
      <c r="G37" s="65">
        <f t="shared" si="0"/>
        <v>162</v>
      </c>
      <c r="H37" s="4" t="s">
        <v>8</v>
      </c>
      <c r="I37" s="5"/>
      <c r="J37" s="11">
        <v>6048</v>
      </c>
      <c r="K37" s="11">
        <f>J37</f>
        <v>6048</v>
      </c>
      <c r="L37" s="78">
        <v>2016</v>
      </c>
      <c r="M37" s="11">
        <v>2016</v>
      </c>
      <c r="N37" s="11">
        <v>2016</v>
      </c>
      <c r="O37" s="11">
        <v>0</v>
      </c>
      <c r="P37" s="11">
        <v>2016</v>
      </c>
      <c r="Q37" s="11">
        <v>2016</v>
      </c>
      <c r="R37" s="11">
        <v>2016</v>
      </c>
      <c r="S37" s="11">
        <v>2016</v>
      </c>
      <c r="T37" s="11">
        <v>2016</v>
      </c>
      <c r="U37" s="11">
        <v>2016</v>
      </c>
      <c r="V37" s="11">
        <v>2016</v>
      </c>
      <c r="W37" s="51">
        <v>2016</v>
      </c>
      <c r="X37" s="49">
        <f t="shared" si="2"/>
        <v>34272</v>
      </c>
      <c r="Y37" s="41" t="s">
        <v>17</v>
      </c>
      <c r="Z37" s="35" t="s">
        <v>24</v>
      </c>
      <c r="AA37" s="7">
        <f t="shared" si="5"/>
        <v>77112</v>
      </c>
      <c r="AC37" s="83">
        <f t="shared" si="3"/>
        <v>28224</v>
      </c>
    </row>
    <row r="38" spans="1:29" ht="12.75" x14ac:dyDescent="0.2">
      <c r="A38" s="40" t="s">
        <v>5</v>
      </c>
      <c r="B38" s="2" t="s">
        <v>24</v>
      </c>
      <c r="C38" s="9" t="s">
        <v>34</v>
      </c>
      <c r="D38" s="10" t="s">
        <v>26</v>
      </c>
      <c r="E38" s="77"/>
      <c r="F38" s="75">
        <v>1.25</v>
      </c>
      <c r="G38" s="65">
        <f t="shared" si="0"/>
        <v>0</v>
      </c>
      <c r="H38" s="4" t="s">
        <v>8</v>
      </c>
      <c r="I38" s="5"/>
      <c r="J38" s="11"/>
      <c r="K38" s="11">
        <v>2000</v>
      </c>
      <c r="L38" s="82"/>
      <c r="M38" s="11"/>
      <c r="N38" s="11"/>
      <c r="O38" s="11"/>
      <c r="P38" s="11"/>
      <c r="Q38" s="11"/>
      <c r="R38" s="11"/>
      <c r="S38" s="11"/>
      <c r="T38" s="11"/>
      <c r="U38" s="11"/>
      <c r="V38" s="11"/>
      <c r="W38" s="51"/>
      <c r="X38" s="49">
        <f t="shared" si="2"/>
        <v>2000</v>
      </c>
      <c r="Y38" s="41" t="s">
        <v>27</v>
      </c>
      <c r="Z38" s="35" t="s">
        <v>24</v>
      </c>
      <c r="AA38" s="7">
        <f t="shared" si="5"/>
        <v>2500</v>
      </c>
      <c r="AC38" s="83">
        <f t="shared" si="3"/>
        <v>2000</v>
      </c>
    </row>
    <row r="39" spans="1:29" ht="12.75" x14ac:dyDescent="0.2">
      <c r="A39" s="40" t="s">
        <v>5</v>
      </c>
      <c r="B39" s="2" t="s">
        <v>24</v>
      </c>
      <c r="C39" s="9" t="s">
        <v>35</v>
      </c>
      <c r="D39" s="10">
        <v>72</v>
      </c>
      <c r="E39" s="6"/>
      <c r="F39" s="65">
        <v>1.35</v>
      </c>
      <c r="G39" s="65">
        <f t="shared" si="0"/>
        <v>97.2</v>
      </c>
      <c r="H39" s="4" t="s">
        <v>8</v>
      </c>
      <c r="I39" s="5"/>
      <c r="J39" s="11">
        <v>1008</v>
      </c>
      <c r="K39" s="11">
        <f>J39</f>
        <v>1008</v>
      </c>
      <c r="L39" s="78"/>
      <c r="M39" s="11"/>
      <c r="N39" s="11"/>
      <c r="O39" s="11"/>
      <c r="P39" s="11"/>
      <c r="Q39" s="11"/>
      <c r="R39" s="11"/>
      <c r="S39" s="11"/>
      <c r="T39" s="11"/>
      <c r="U39" s="11"/>
      <c r="V39" s="11"/>
      <c r="W39" s="51"/>
      <c r="X39" s="49">
        <f t="shared" si="2"/>
        <v>2016</v>
      </c>
      <c r="Y39" s="41" t="s">
        <v>17</v>
      </c>
      <c r="Z39" s="35" t="s">
        <v>24</v>
      </c>
      <c r="AA39" s="7">
        <f t="shared" si="5"/>
        <v>2721.6000000000004</v>
      </c>
      <c r="AC39" s="83">
        <f t="shared" si="3"/>
        <v>1008</v>
      </c>
    </row>
    <row r="40" spans="1:29" ht="12.75" x14ac:dyDescent="0.2">
      <c r="A40" s="40" t="s">
        <v>5</v>
      </c>
      <c r="B40" s="2" t="s">
        <v>24</v>
      </c>
      <c r="C40" s="9" t="s">
        <v>35</v>
      </c>
      <c r="D40" s="10">
        <v>24</v>
      </c>
      <c r="E40" s="6"/>
      <c r="F40" s="65">
        <v>2.25</v>
      </c>
      <c r="G40" s="65">
        <f t="shared" si="0"/>
        <v>54</v>
      </c>
      <c r="H40" s="4" t="s">
        <v>8</v>
      </c>
      <c r="I40" s="5"/>
      <c r="J40" s="11">
        <v>2400</v>
      </c>
      <c r="K40" s="11">
        <f>J40</f>
        <v>2400</v>
      </c>
      <c r="L40" s="11">
        <v>1008</v>
      </c>
      <c r="N40" s="11">
        <v>504</v>
      </c>
      <c r="O40" s="11">
        <v>1008</v>
      </c>
      <c r="P40" s="11">
        <v>1008</v>
      </c>
      <c r="Q40" s="11">
        <v>1008</v>
      </c>
      <c r="R40" s="11">
        <v>1008</v>
      </c>
      <c r="S40" s="11">
        <v>0</v>
      </c>
      <c r="T40" s="11">
        <v>0</v>
      </c>
      <c r="U40" s="11">
        <v>0</v>
      </c>
      <c r="V40" s="11">
        <v>0</v>
      </c>
      <c r="W40" s="51"/>
      <c r="X40" s="49">
        <f t="shared" si="2"/>
        <v>10344</v>
      </c>
      <c r="Y40" s="41" t="s">
        <v>29</v>
      </c>
      <c r="Z40" s="35" t="s">
        <v>24</v>
      </c>
      <c r="AA40" s="7">
        <f t="shared" si="5"/>
        <v>23274</v>
      </c>
      <c r="AC40" s="83">
        <f t="shared" si="3"/>
        <v>7944</v>
      </c>
    </row>
    <row r="41" spans="1:29" ht="12.75" x14ac:dyDescent="0.2">
      <c r="A41" s="40" t="s">
        <v>5</v>
      </c>
      <c r="B41" s="2" t="s">
        <v>36</v>
      </c>
      <c r="C41" s="13" t="s">
        <v>37</v>
      </c>
      <c r="D41" s="10">
        <v>72</v>
      </c>
      <c r="E41" s="77"/>
      <c r="F41" s="75">
        <v>1.73</v>
      </c>
      <c r="G41" s="65">
        <f t="shared" si="0"/>
        <v>124.56</v>
      </c>
      <c r="H41" s="4" t="s">
        <v>8</v>
      </c>
      <c r="I41" s="5"/>
      <c r="J41" s="11">
        <v>360</v>
      </c>
      <c r="K41" s="11">
        <f>J41</f>
        <v>360</v>
      </c>
      <c r="L41" s="78">
        <v>0</v>
      </c>
      <c r="M41" s="11">
        <v>0</v>
      </c>
      <c r="N41" s="11">
        <v>5040</v>
      </c>
      <c r="O41" s="11">
        <v>0</v>
      </c>
      <c r="P41" s="11">
        <v>2016</v>
      </c>
      <c r="Q41" s="11">
        <v>0</v>
      </c>
      <c r="R41" s="11">
        <v>5040</v>
      </c>
      <c r="S41" s="11">
        <v>0</v>
      </c>
      <c r="T41" s="11">
        <v>2016</v>
      </c>
      <c r="U41" s="11">
        <v>0</v>
      </c>
      <c r="V41" s="11">
        <v>0</v>
      </c>
      <c r="W41" s="51">
        <v>0</v>
      </c>
      <c r="X41" s="49">
        <f t="shared" ref="X41:X72" si="6">SUM(I41:W41)</f>
        <v>14832</v>
      </c>
      <c r="Y41" s="41" t="s">
        <v>17</v>
      </c>
      <c r="Z41" s="35" t="s">
        <v>36</v>
      </c>
      <c r="AA41" s="7">
        <f t="shared" si="5"/>
        <v>25659.360000000001</v>
      </c>
      <c r="AC41" s="83">
        <f t="shared" si="3"/>
        <v>14472</v>
      </c>
    </row>
    <row r="42" spans="1:29" ht="12.75" x14ac:dyDescent="0.2">
      <c r="A42" s="40" t="s">
        <v>5</v>
      </c>
      <c r="B42" s="2" t="s">
        <v>36</v>
      </c>
      <c r="C42" s="13" t="s">
        <v>37</v>
      </c>
      <c r="D42" s="10" t="s">
        <v>26</v>
      </c>
      <c r="E42" s="77"/>
      <c r="F42" s="75">
        <v>0.75</v>
      </c>
      <c r="G42" s="65">
        <f t="shared" si="0"/>
        <v>0</v>
      </c>
      <c r="H42" s="4" t="s">
        <v>8</v>
      </c>
      <c r="I42" s="5">
        <v>2000</v>
      </c>
      <c r="J42" s="11"/>
      <c r="K42" s="11">
        <f>I42</f>
        <v>2000</v>
      </c>
      <c r="L42" s="82"/>
      <c r="M42" s="11"/>
      <c r="N42" s="11"/>
      <c r="O42" s="11"/>
      <c r="P42" s="11"/>
      <c r="Q42" s="11"/>
      <c r="R42" s="11"/>
      <c r="S42" s="11"/>
      <c r="T42" s="11"/>
      <c r="U42" s="11"/>
      <c r="V42" s="11"/>
      <c r="W42" s="51"/>
      <c r="X42" s="49">
        <f t="shared" si="6"/>
        <v>4000</v>
      </c>
      <c r="Y42" s="41" t="s">
        <v>27</v>
      </c>
      <c r="Z42" s="35" t="s">
        <v>36</v>
      </c>
      <c r="AA42" s="7">
        <f t="shared" si="5"/>
        <v>3000</v>
      </c>
      <c r="AC42" s="83">
        <f t="shared" si="3"/>
        <v>2000</v>
      </c>
    </row>
    <row r="43" spans="1:29" ht="12.75" x14ac:dyDescent="0.2">
      <c r="A43" s="40" t="s">
        <v>5</v>
      </c>
      <c r="B43" s="2" t="s">
        <v>36</v>
      </c>
      <c r="C43" s="13" t="s">
        <v>38</v>
      </c>
      <c r="D43" s="10">
        <v>72</v>
      </c>
      <c r="E43" s="77"/>
      <c r="F43" s="75">
        <v>1.73</v>
      </c>
      <c r="G43" s="65">
        <f t="shared" si="0"/>
        <v>124.56</v>
      </c>
      <c r="H43" s="4" t="s">
        <v>8</v>
      </c>
      <c r="I43" s="5"/>
      <c r="J43" s="11">
        <v>2016</v>
      </c>
      <c r="K43" s="11">
        <f>J43</f>
        <v>2016</v>
      </c>
      <c r="L43" s="78">
        <v>0</v>
      </c>
      <c r="M43" s="11">
        <v>0</v>
      </c>
      <c r="N43" s="11">
        <v>1008</v>
      </c>
      <c r="O43" s="11">
        <v>0</v>
      </c>
      <c r="P43" s="11">
        <v>1008</v>
      </c>
      <c r="Q43" s="11">
        <v>0</v>
      </c>
      <c r="R43" s="11">
        <v>1008</v>
      </c>
      <c r="S43" s="11">
        <v>0</v>
      </c>
      <c r="T43" s="11">
        <v>1008</v>
      </c>
      <c r="U43" s="11">
        <v>0</v>
      </c>
      <c r="V43" s="11">
        <v>1008</v>
      </c>
      <c r="W43" s="51">
        <v>0</v>
      </c>
      <c r="X43" s="49">
        <f t="shared" si="6"/>
        <v>9072</v>
      </c>
      <c r="Y43" s="41" t="s">
        <v>17</v>
      </c>
      <c r="Z43" s="35" t="s">
        <v>36</v>
      </c>
      <c r="AA43" s="7">
        <f t="shared" si="5"/>
        <v>15694.56</v>
      </c>
      <c r="AC43" s="83">
        <f t="shared" si="3"/>
        <v>7056</v>
      </c>
    </row>
    <row r="44" spans="1:29" ht="12.75" x14ac:dyDescent="0.2">
      <c r="A44" s="40" t="s">
        <v>5</v>
      </c>
      <c r="B44" s="2" t="s">
        <v>36</v>
      </c>
      <c r="C44" s="13" t="s">
        <v>38</v>
      </c>
      <c r="D44" s="10" t="s">
        <v>26</v>
      </c>
      <c r="E44" s="77"/>
      <c r="F44" s="75">
        <v>0.75</v>
      </c>
      <c r="G44" s="65">
        <f t="shared" si="0"/>
        <v>0</v>
      </c>
      <c r="H44" s="4" t="s">
        <v>8</v>
      </c>
      <c r="I44" s="5"/>
      <c r="J44" s="11">
        <v>4000</v>
      </c>
      <c r="K44" s="11">
        <f>J44</f>
        <v>4000</v>
      </c>
      <c r="L44" s="82"/>
      <c r="M44" s="11"/>
      <c r="N44" s="11"/>
      <c r="O44" s="11"/>
      <c r="P44" s="11"/>
      <c r="Q44" s="11"/>
      <c r="R44" s="11"/>
      <c r="S44" s="11"/>
      <c r="T44" s="11"/>
      <c r="U44" s="11"/>
      <c r="V44" s="11"/>
      <c r="W44" s="51"/>
      <c r="X44" s="49">
        <f t="shared" si="6"/>
        <v>8000</v>
      </c>
      <c r="Y44" s="41" t="s">
        <v>27</v>
      </c>
      <c r="Z44" s="35" t="s">
        <v>36</v>
      </c>
      <c r="AA44" s="7">
        <f t="shared" si="5"/>
        <v>6000</v>
      </c>
      <c r="AC44" s="83">
        <f t="shared" si="3"/>
        <v>4000</v>
      </c>
    </row>
    <row r="45" spans="1:29" ht="12.75" x14ac:dyDescent="0.2">
      <c r="A45" s="40" t="s">
        <v>5</v>
      </c>
      <c r="B45" s="2" t="s">
        <v>39</v>
      </c>
      <c r="C45" s="9" t="s">
        <v>40</v>
      </c>
      <c r="D45" s="10">
        <v>72</v>
      </c>
      <c r="E45" s="6"/>
      <c r="F45" s="65">
        <v>1.55</v>
      </c>
      <c r="G45" s="65">
        <f t="shared" si="0"/>
        <v>111.60000000000001</v>
      </c>
      <c r="H45" s="4" t="s">
        <v>8</v>
      </c>
      <c r="I45" s="5"/>
      <c r="J45" s="11">
        <v>3024</v>
      </c>
      <c r="K45" s="11">
        <f>J45</f>
        <v>3024</v>
      </c>
      <c r="L45" s="78">
        <v>0</v>
      </c>
      <c r="M45" s="11">
        <v>1008</v>
      </c>
      <c r="N45" s="11">
        <v>0</v>
      </c>
      <c r="O45" s="11">
        <v>3024</v>
      </c>
      <c r="P45" s="11">
        <v>3024</v>
      </c>
      <c r="Q45" s="11">
        <v>3024</v>
      </c>
      <c r="R45" s="11">
        <v>1008</v>
      </c>
      <c r="S45" s="11">
        <v>1008</v>
      </c>
      <c r="T45" s="11">
        <v>288</v>
      </c>
      <c r="U45" s="11">
        <v>0</v>
      </c>
      <c r="V45" s="11">
        <v>3024</v>
      </c>
      <c r="W45" s="51">
        <v>0</v>
      </c>
      <c r="X45" s="49">
        <f t="shared" si="6"/>
        <v>21456</v>
      </c>
      <c r="Y45" s="41" t="s">
        <v>17</v>
      </c>
      <c r="Z45" s="35" t="s">
        <v>39</v>
      </c>
      <c r="AA45" s="7">
        <f t="shared" si="5"/>
        <v>33256.800000000003</v>
      </c>
      <c r="AC45" s="83">
        <f t="shared" si="3"/>
        <v>18432</v>
      </c>
    </row>
    <row r="46" spans="1:29" s="20" customFormat="1" ht="12.75" x14ac:dyDescent="0.2">
      <c r="A46" s="40" t="s">
        <v>5</v>
      </c>
      <c r="B46" s="2" t="s">
        <v>39</v>
      </c>
      <c r="C46" s="9" t="s">
        <v>40</v>
      </c>
      <c r="D46" s="10" t="s">
        <v>26</v>
      </c>
      <c r="E46" s="6"/>
      <c r="F46" s="65">
        <v>0.77</v>
      </c>
      <c r="G46" s="65">
        <f t="shared" si="0"/>
        <v>0</v>
      </c>
      <c r="H46" s="4" t="s">
        <v>8</v>
      </c>
      <c r="I46" s="5"/>
      <c r="J46" s="11"/>
      <c r="K46" s="11">
        <v>5000</v>
      </c>
      <c r="L46" s="82"/>
      <c r="M46" s="11"/>
      <c r="N46" s="11"/>
      <c r="O46" s="11"/>
      <c r="P46" s="11"/>
      <c r="Q46" s="11"/>
      <c r="R46" s="11"/>
      <c r="S46" s="11"/>
      <c r="T46" s="11"/>
      <c r="U46" s="11"/>
      <c r="V46" s="11"/>
      <c r="W46" s="51"/>
      <c r="X46" s="49">
        <f t="shared" si="6"/>
        <v>5000</v>
      </c>
      <c r="Y46" s="41" t="s">
        <v>27</v>
      </c>
      <c r="Z46" s="35" t="s">
        <v>39</v>
      </c>
      <c r="AA46" s="7">
        <f t="shared" si="5"/>
        <v>3850</v>
      </c>
      <c r="AC46" s="83">
        <f t="shared" si="3"/>
        <v>5000</v>
      </c>
    </row>
    <row r="47" spans="1:29" ht="12.75" x14ac:dyDescent="0.2">
      <c r="A47" s="40" t="s">
        <v>5</v>
      </c>
      <c r="B47" s="1" t="s">
        <v>41</v>
      </c>
      <c r="C47" s="19" t="s">
        <v>117</v>
      </c>
      <c r="D47" s="1">
        <v>72</v>
      </c>
      <c r="E47" s="25"/>
      <c r="F47" s="65">
        <v>1.5</v>
      </c>
      <c r="G47" s="65">
        <f t="shared" si="0"/>
        <v>108</v>
      </c>
      <c r="H47" s="1" t="s">
        <v>8</v>
      </c>
      <c r="I47" s="27"/>
      <c r="J47" s="27"/>
      <c r="K47" s="11">
        <f t="shared" ref="K47:K58" si="7">J47</f>
        <v>0</v>
      </c>
      <c r="L47" s="27"/>
      <c r="M47" s="27"/>
      <c r="N47" s="27"/>
      <c r="O47" s="27">
        <v>5000</v>
      </c>
      <c r="P47" s="27">
        <v>5000</v>
      </c>
      <c r="Q47" s="27">
        <v>5000</v>
      </c>
      <c r="R47" s="27">
        <v>5000</v>
      </c>
      <c r="S47" s="27">
        <v>5000</v>
      </c>
      <c r="T47" s="27">
        <v>5000</v>
      </c>
      <c r="U47" s="27">
        <v>5000</v>
      </c>
      <c r="V47" s="27">
        <v>5000</v>
      </c>
      <c r="W47" s="53">
        <v>5000</v>
      </c>
      <c r="X47" s="49">
        <f t="shared" si="6"/>
        <v>45000</v>
      </c>
      <c r="Y47" s="42"/>
      <c r="Z47" s="37" t="s">
        <v>41</v>
      </c>
      <c r="AA47" s="26">
        <f>+F47*X47</f>
        <v>67500</v>
      </c>
      <c r="AC47" s="83">
        <f t="shared" si="3"/>
        <v>45000</v>
      </c>
    </row>
    <row r="48" spans="1:29" ht="12.75" x14ac:dyDescent="0.2">
      <c r="A48" s="40" t="s">
        <v>5</v>
      </c>
      <c r="B48" s="1" t="s">
        <v>41</v>
      </c>
      <c r="C48" s="19" t="s">
        <v>117</v>
      </c>
      <c r="D48" s="1" t="s">
        <v>26</v>
      </c>
      <c r="E48" s="25"/>
      <c r="F48" s="65">
        <v>0.55000000000000004</v>
      </c>
      <c r="G48" s="65">
        <f t="shared" si="0"/>
        <v>0</v>
      </c>
      <c r="H48" s="1" t="s">
        <v>8</v>
      </c>
      <c r="I48" s="27"/>
      <c r="J48" s="27"/>
      <c r="K48" s="11">
        <f t="shared" si="7"/>
        <v>0</v>
      </c>
      <c r="L48" s="27"/>
      <c r="M48" s="27"/>
      <c r="N48" s="29"/>
      <c r="O48" s="27">
        <v>5000</v>
      </c>
      <c r="P48" s="27">
        <v>5000</v>
      </c>
      <c r="Q48" s="27">
        <v>5000</v>
      </c>
      <c r="R48" s="27">
        <v>5000</v>
      </c>
      <c r="S48" s="27">
        <v>5000</v>
      </c>
      <c r="T48" s="27">
        <v>5000</v>
      </c>
      <c r="U48" s="27">
        <v>5000</v>
      </c>
      <c r="V48" s="27">
        <v>5000</v>
      </c>
      <c r="W48" s="53">
        <v>5000</v>
      </c>
      <c r="X48" s="49">
        <f t="shared" si="6"/>
        <v>45000</v>
      </c>
      <c r="Y48" s="42"/>
      <c r="Z48" s="37" t="s">
        <v>41</v>
      </c>
      <c r="AA48" s="7" t="e">
        <f>+X48*#REF!</f>
        <v>#REF!</v>
      </c>
      <c r="AC48" s="83">
        <f t="shared" si="3"/>
        <v>45000</v>
      </c>
    </row>
    <row r="49" spans="1:29" ht="12.75" x14ac:dyDescent="0.2">
      <c r="A49" s="40" t="s">
        <v>5</v>
      </c>
      <c r="B49" s="1" t="s">
        <v>41</v>
      </c>
      <c r="C49" s="19" t="s">
        <v>118</v>
      </c>
      <c r="D49" s="1">
        <v>72</v>
      </c>
      <c r="E49" s="25"/>
      <c r="F49" s="75">
        <v>2.0499999999999998</v>
      </c>
      <c r="G49" s="65">
        <f t="shared" si="0"/>
        <v>147.6</v>
      </c>
      <c r="H49" s="1" t="s">
        <v>8</v>
      </c>
      <c r="I49" s="27"/>
      <c r="J49" s="27"/>
      <c r="K49" s="11">
        <f t="shared" si="7"/>
        <v>0</v>
      </c>
      <c r="L49" s="27"/>
      <c r="M49" s="27"/>
      <c r="N49" s="27">
        <v>0</v>
      </c>
      <c r="O49" s="27">
        <v>0</v>
      </c>
      <c r="P49" s="27">
        <v>0</v>
      </c>
      <c r="Q49" s="27">
        <v>0</v>
      </c>
      <c r="R49" s="27">
        <v>0</v>
      </c>
      <c r="S49" s="27">
        <v>500</v>
      </c>
      <c r="T49" s="27">
        <v>500</v>
      </c>
      <c r="U49" s="27">
        <v>500</v>
      </c>
      <c r="V49" s="27">
        <v>500</v>
      </c>
      <c r="W49" s="53">
        <v>500</v>
      </c>
      <c r="X49" s="49">
        <f t="shared" si="6"/>
        <v>2500</v>
      </c>
      <c r="Y49" s="42"/>
      <c r="Z49" s="37" t="s">
        <v>41</v>
      </c>
      <c r="AA49" s="26">
        <f>+F49*X49</f>
        <v>5125</v>
      </c>
      <c r="AC49" s="83">
        <f t="shared" si="3"/>
        <v>2500</v>
      </c>
    </row>
    <row r="50" spans="1:29" ht="12.75" x14ac:dyDescent="0.2">
      <c r="A50" s="40" t="s">
        <v>5</v>
      </c>
      <c r="B50" s="2" t="s">
        <v>41</v>
      </c>
      <c r="C50" s="9" t="s">
        <v>42</v>
      </c>
      <c r="D50" s="10">
        <v>24</v>
      </c>
      <c r="E50" s="6"/>
      <c r="F50" s="65">
        <v>2.0499999999999998</v>
      </c>
      <c r="G50" s="65">
        <f t="shared" si="0"/>
        <v>49.199999999999996</v>
      </c>
      <c r="H50" s="4" t="s">
        <v>8</v>
      </c>
      <c r="I50" s="5"/>
      <c r="J50" s="11"/>
      <c r="K50" s="11">
        <f t="shared" si="7"/>
        <v>0</v>
      </c>
      <c r="L50" s="11"/>
      <c r="M50" s="11"/>
      <c r="N50" s="11"/>
      <c r="O50" s="11"/>
      <c r="P50" s="11"/>
      <c r="Q50" s="11"/>
      <c r="R50" s="11">
        <v>720</v>
      </c>
      <c r="S50" s="11"/>
      <c r="T50" s="11"/>
      <c r="U50" s="11">
        <v>1000</v>
      </c>
      <c r="V50" s="11"/>
      <c r="W50" s="51"/>
      <c r="X50" s="49">
        <f t="shared" si="6"/>
        <v>1720</v>
      </c>
      <c r="Y50" s="41"/>
      <c r="Z50" s="35" t="s">
        <v>41</v>
      </c>
      <c r="AA50" s="7">
        <f>+X50*F50</f>
        <v>3525.9999999999995</v>
      </c>
      <c r="AC50" s="83">
        <f t="shared" si="3"/>
        <v>1720</v>
      </c>
    </row>
    <row r="51" spans="1:29" ht="12.75" x14ac:dyDescent="0.2">
      <c r="A51" s="40" t="s">
        <v>5</v>
      </c>
      <c r="B51" s="1" t="s">
        <v>39</v>
      </c>
      <c r="C51" s="19" t="s">
        <v>215</v>
      </c>
      <c r="D51" s="1">
        <v>72</v>
      </c>
      <c r="E51" s="25"/>
      <c r="F51" s="65">
        <v>1.77</v>
      </c>
      <c r="G51" s="65">
        <f t="shared" si="0"/>
        <v>127.44</v>
      </c>
      <c r="H51" s="10" t="s">
        <v>103</v>
      </c>
      <c r="I51" s="27"/>
      <c r="J51" s="27"/>
      <c r="K51" s="82">
        <f t="shared" si="7"/>
        <v>0</v>
      </c>
      <c r="L51" s="29"/>
      <c r="M51" s="82">
        <f>'[1]MGN Liner Weekly Avail - 16 wks'!C57</f>
        <v>0</v>
      </c>
      <c r="N51" s="82">
        <f>'[1]MGN Liner Weekly Avail - 16 wks'!D57+'[1]MGN Liner Weekly Avail - 16 wks'!E57</f>
        <v>0</v>
      </c>
      <c r="O51" s="82" t="s">
        <v>104</v>
      </c>
      <c r="P51" s="82">
        <f>'[1]MGN Liner Weekly Avail - 16 wks'!I57+'[1]MGN Liner Weekly Avail - 16 wks'!J57+'[1]MGN Liner Weekly Avail - 16 wks'!K57</f>
        <v>0</v>
      </c>
      <c r="Q51" s="82">
        <f>'[1]MGN Liner Weekly Avail - 16 wks'!L57+'[1]MGN Liner Weekly Avail - 16 wks'!M57</f>
        <v>0</v>
      </c>
      <c r="R51" s="82">
        <f>3500+2100</f>
        <v>5600</v>
      </c>
      <c r="S51" s="82">
        <f>'[1]MGN Liner Weekly Avail - 16 wks'!Q57+'[1]MGN Liner Weekly Avail - 16 wks'!R57</f>
        <v>0</v>
      </c>
      <c r="T51" s="82" t="s">
        <v>104</v>
      </c>
      <c r="U51" s="82">
        <v>4100</v>
      </c>
      <c r="V51" s="82">
        <v>3500</v>
      </c>
      <c r="W51" s="84" t="s">
        <v>104</v>
      </c>
      <c r="X51" s="49">
        <f t="shared" si="6"/>
        <v>13200</v>
      </c>
      <c r="Y51" s="42"/>
      <c r="Z51" s="37" t="s">
        <v>39</v>
      </c>
      <c r="AA51" s="26">
        <f t="shared" ref="AA51:AA56" si="8">+F51*X51</f>
        <v>23364</v>
      </c>
      <c r="AC51" s="83">
        <f t="shared" si="3"/>
        <v>13200</v>
      </c>
    </row>
    <row r="52" spans="1:29" ht="12.75" x14ac:dyDescent="0.2">
      <c r="A52" s="40" t="s">
        <v>5</v>
      </c>
      <c r="B52" s="1" t="s">
        <v>39</v>
      </c>
      <c r="C52" s="19" t="s">
        <v>216</v>
      </c>
      <c r="D52" s="1">
        <v>72</v>
      </c>
      <c r="E52" s="25">
        <v>0.35</v>
      </c>
      <c r="F52" s="65">
        <v>1.8</v>
      </c>
      <c r="G52" s="65">
        <f t="shared" si="0"/>
        <v>154.79999999999998</v>
      </c>
      <c r="H52" s="10" t="s">
        <v>103</v>
      </c>
      <c r="I52" s="27"/>
      <c r="J52" s="27"/>
      <c r="K52" s="82">
        <f t="shared" si="7"/>
        <v>0</v>
      </c>
      <c r="L52" s="29"/>
      <c r="M52" s="82">
        <f>'[1]MGN Liner Weekly Avail - 16 wks'!C58</f>
        <v>0</v>
      </c>
      <c r="N52" s="82">
        <f>'[1]MGN Liner Weekly Avail - 16 wks'!D58+'[1]MGN Liner Weekly Avail - 16 wks'!E58</f>
        <v>0</v>
      </c>
      <c r="O52" s="82">
        <f>'[1]MGN Liner Weekly Avail - 16 wks'!F58+'[1]MGN Liner Weekly Avail - 16 wks'!G58+'[1]MGN Liner Weekly Avail - 16 wks'!H58</f>
        <v>200</v>
      </c>
      <c r="P52" s="82">
        <v>100</v>
      </c>
      <c r="Q52" s="82">
        <f>'[1]MGN Liner Weekly Avail - 16 wks'!L58+'[1]MGN Liner Weekly Avail - 16 wks'!M58</f>
        <v>0</v>
      </c>
      <c r="R52" s="82">
        <f>'[1]MGN Liner Weekly Avail - 16 wks'!N58+'[1]MGN Liner Weekly Avail - 16 wks'!O58+'[1]MGN Liner Weekly Avail - 16 wks'!P58</f>
        <v>0</v>
      </c>
      <c r="S52" s="82">
        <f>'[1]MGN Liner Weekly Avail - 16 wks'!Q58+'[1]MGN Liner Weekly Avail - 16 wks'!R58</f>
        <v>0</v>
      </c>
      <c r="T52" s="82">
        <f>'[1]MGN Liner Weekly Avail - 16 wks'!S58+'[1]MGN Liner Weekly Avail - 16 wks'!T58</f>
        <v>0</v>
      </c>
      <c r="U52" s="82">
        <f>'[1]MGN Liner Weekly Avail - 16 wks'!U58+'[1]MGN Liner Weekly Avail - 16 wks'!V58</f>
        <v>0</v>
      </c>
      <c r="V52" s="82">
        <f>'[1]MGN Liner Weekly Avail - 16 wks'!W58+'[1]MGN Liner Weekly Avail - 16 wks'!X58</f>
        <v>0</v>
      </c>
      <c r="W52" s="84">
        <f>'[1]MGN Liner Weekly Avail - 16 wks'!Y58+'[1]MGN Liner Weekly Avail - 16 wks'!Z58+'[1]MGN Liner Weekly Avail - 16 wks'!AA58</f>
        <v>0</v>
      </c>
      <c r="X52" s="49">
        <f t="shared" si="6"/>
        <v>300</v>
      </c>
      <c r="Y52" s="42"/>
      <c r="Z52" s="37" t="s">
        <v>39</v>
      </c>
      <c r="AA52" s="26">
        <f t="shared" si="8"/>
        <v>540</v>
      </c>
      <c r="AC52" s="83">
        <f t="shared" si="3"/>
        <v>300</v>
      </c>
    </row>
    <row r="53" spans="1:29" ht="12.75" x14ac:dyDescent="0.2">
      <c r="A53" s="40" t="s">
        <v>5</v>
      </c>
      <c r="B53" s="1" t="s">
        <v>39</v>
      </c>
      <c r="C53" s="19" t="s">
        <v>217</v>
      </c>
      <c r="D53" s="1">
        <v>75</v>
      </c>
      <c r="E53" s="25"/>
      <c r="F53" s="65">
        <v>1.8</v>
      </c>
      <c r="G53" s="65">
        <f t="shared" si="0"/>
        <v>135</v>
      </c>
      <c r="H53" s="10" t="s">
        <v>103</v>
      </c>
      <c r="I53" s="27"/>
      <c r="J53" s="27"/>
      <c r="K53" s="82">
        <f t="shared" si="7"/>
        <v>0</v>
      </c>
      <c r="L53" s="29"/>
      <c r="M53" s="82">
        <f>'[1]MGN Liner Weekly Avail - 16 wks'!C59</f>
        <v>0</v>
      </c>
      <c r="N53" s="82">
        <f>'[1]MGN Liner Weekly Avail - 16 wks'!D59+'[1]MGN Liner Weekly Avail - 16 wks'!E59</f>
        <v>0</v>
      </c>
      <c r="O53" s="82">
        <f>'[1]MGN Liner Weekly Avail - 16 wks'!F59+'[1]MGN Liner Weekly Avail - 16 wks'!G59+'[1]MGN Liner Weekly Avail - 16 wks'!H59</f>
        <v>0</v>
      </c>
      <c r="P53" s="82">
        <f>'[1]MGN Liner Weekly Avail - 16 wks'!I59+'[1]MGN Liner Weekly Avail - 16 wks'!J59+'[1]MGN Liner Weekly Avail - 16 wks'!K59</f>
        <v>250</v>
      </c>
      <c r="Q53" s="82">
        <f>'[1]MGN Liner Weekly Avail - 16 wks'!L59+'[1]MGN Liner Weekly Avail - 16 wks'!M59</f>
        <v>0</v>
      </c>
      <c r="R53" s="82">
        <f>'[1]MGN Liner Weekly Avail - 16 wks'!N59+'[1]MGN Liner Weekly Avail - 16 wks'!O59+'[1]MGN Liner Weekly Avail - 16 wks'!P59</f>
        <v>0</v>
      </c>
      <c r="S53" s="82">
        <f>'[1]MGN Liner Weekly Avail - 16 wks'!Q59+'[1]MGN Liner Weekly Avail - 16 wks'!R59</f>
        <v>0</v>
      </c>
      <c r="T53" s="82">
        <f>'[1]MGN Liner Weekly Avail - 16 wks'!S59+'[1]MGN Liner Weekly Avail - 16 wks'!T59</f>
        <v>0</v>
      </c>
      <c r="U53" s="82">
        <f>'[1]MGN Liner Weekly Avail - 16 wks'!U59+'[1]MGN Liner Weekly Avail - 16 wks'!V59</f>
        <v>784</v>
      </c>
      <c r="V53" s="82">
        <f>'[1]MGN Liner Weekly Avail - 16 wks'!W59+'[1]MGN Liner Weekly Avail - 16 wks'!X59</f>
        <v>0</v>
      </c>
      <c r="W53" s="84">
        <f>'[1]MGN Liner Weekly Avail - 16 wks'!Y59+'[1]MGN Liner Weekly Avail - 16 wks'!Z59+'[1]MGN Liner Weekly Avail - 16 wks'!AA59</f>
        <v>0</v>
      </c>
      <c r="X53" s="49">
        <f t="shared" si="6"/>
        <v>1034</v>
      </c>
      <c r="Y53" s="42"/>
      <c r="Z53" s="37" t="s">
        <v>39</v>
      </c>
      <c r="AA53" s="26">
        <f t="shared" si="8"/>
        <v>1861.2</v>
      </c>
      <c r="AC53" s="83">
        <f t="shared" si="3"/>
        <v>1034</v>
      </c>
    </row>
    <row r="54" spans="1:29" ht="12.75" x14ac:dyDescent="0.2">
      <c r="A54" s="40" t="s">
        <v>5</v>
      </c>
      <c r="B54" s="1" t="s">
        <v>39</v>
      </c>
      <c r="C54" s="19" t="s">
        <v>218</v>
      </c>
      <c r="D54" s="1">
        <v>72</v>
      </c>
      <c r="E54" s="25">
        <v>0.2</v>
      </c>
      <c r="F54" s="65">
        <v>1.8</v>
      </c>
      <c r="G54" s="65">
        <f t="shared" si="0"/>
        <v>144</v>
      </c>
      <c r="H54" s="10" t="s">
        <v>103</v>
      </c>
      <c r="I54" s="27"/>
      <c r="J54" s="27"/>
      <c r="K54" s="82">
        <f t="shared" si="7"/>
        <v>0</v>
      </c>
      <c r="L54" s="29"/>
      <c r="M54" s="82">
        <f>'[1]MGN Liner Weekly Avail - 16 wks'!C60</f>
        <v>0</v>
      </c>
      <c r="N54" s="82">
        <f>'[1]MGN Liner Weekly Avail - 16 wks'!D60+'[1]MGN Liner Weekly Avail - 16 wks'!E60</f>
        <v>0</v>
      </c>
      <c r="O54" s="82">
        <v>350</v>
      </c>
      <c r="P54" s="82">
        <f>'[1]MGN Liner Weekly Avail - 16 wks'!I60+'[1]MGN Liner Weekly Avail - 16 wks'!J60+'[1]MGN Liner Weekly Avail - 16 wks'!K60</f>
        <v>1000</v>
      </c>
      <c r="Q54" s="82">
        <f>'[1]MGN Liner Weekly Avail - 16 wks'!L60+'[1]MGN Liner Weekly Avail - 16 wks'!M60</f>
        <v>1000</v>
      </c>
      <c r="R54" s="82">
        <f>'[1]MGN Liner Weekly Avail - 16 wks'!N60+'[1]MGN Liner Weekly Avail - 16 wks'!O60+'[1]MGN Liner Weekly Avail - 16 wks'!P60</f>
        <v>0</v>
      </c>
      <c r="S54" s="82">
        <f>'[1]MGN Liner Weekly Avail - 16 wks'!Q60+'[1]MGN Liner Weekly Avail - 16 wks'!R60</f>
        <v>0</v>
      </c>
      <c r="T54" s="82">
        <f>'[1]MGN Liner Weekly Avail - 16 wks'!S60+'[1]MGN Liner Weekly Avail - 16 wks'!T60</f>
        <v>0</v>
      </c>
      <c r="U54" s="82">
        <f>'[1]MGN Liner Weekly Avail - 16 wks'!U60+'[1]MGN Liner Weekly Avail - 16 wks'!V60</f>
        <v>0</v>
      </c>
      <c r="V54" s="82">
        <f>'[1]MGN Liner Weekly Avail - 16 wks'!W60+'[1]MGN Liner Weekly Avail - 16 wks'!X60</f>
        <v>0</v>
      </c>
      <c r="W54" s="84">
        <f>'[1]MGN Liner Weekly Avail - 16 wks'!Y60+'[1]MGN Liner Weekly Avail - 16 wks'!Z60+'[1]MGN Liner Weekly Avail - 16 wks'!AA60</f>
        <v>0</v>
      </c>
      <c r="X54" s="49">
        <f t="shared" si="6"/>
        <v>2350</v>
      </c>
      <c r="Y54" s="42"/>
      <c r="Z54" s="37" t="s">
        <v>39</v>
      </c>
      <c r="AA54" s="26">
        <f t="shared" si="8"/>
        <v>4230</v>
      </c>
      <c r="AC54" s="83">
        <f t="shared" si="3"/>
        <v>2350</v>
      </c>
    </row>
    <row r="55" spans="1:29" ht="12.75" x14ac:dyDescent="0.2">
      <c r="A55" s="40" t="s">
        <v>5</v>
      </c>
      <c r="B55" s="1" t="s">
        <v>39</v>
      </c>
      <c r="C55" s="19" t="s">
        <v>219</v>
      </c>
      <c r="D55" s="1">
        <v>72</v>
      </c>
      <c r="E55" s="25">
        <v>0.3</v>
      </c>
      <c r="F55" s="65">
        <v>1.77</v>
      </c>
      <c r="G55" s="65">
        <f t="shared" si="0"/>
        <v>149.04</v>
      </c>
      <c r="H55" s="10" t="s">
        <v>103</v>
      </c>
      <c r="I55" s="27"/>
      <c r="J55" s="27"/>
      <c r="K55" s="82">
        <f t="shared" si="7"/>
        <v>0</v>
      </c>
      <c r="L55" s="29"/>
      <c r="M55" s="82">
        <f>'[1]MGN Liner Weekly Avail - 16 wks'!C61</f>
        <v>0</v>
      </c>
      <c r="N55" s="82">
        <f>'[1]MGN Liner Weekly Avail - 16 wks'!D61+'[1]MGN Liner Weekly Avail - 16 wks'!E61</f>
        <v>0</v>
      </c>
      <c r="O55" s="82">
        <f>'[1]MGN Liner Weekly Avail - 16 wks'!F61+'[1]MGN Liner Weekly Avail - 16 wks'!G61+'[1]MGN Liner Weekly Avail - 16 wks'!H61</f>
        <v>0</v>
      </c>
      <c r="P55" s="82" t="s">
        <v>104</v>
      </c>
      <c r="Q55" s="82">
        <v>318</v>
      </c>
      <c r="R55" s="82">
        <v>1000</v>
      </c>
      <c r="S55" s="82">
        <v>1100</v>
      </c>
      <c r="T55" s="82">
        <f>'[1]MGN Liner Weekly Avail - 16 wks'!S61+'[1]MGN Liner Weekly Avail - 16 wks'!T61</f>
        <v>0</v>
      </c>
      <c r="U55" s="82">
        <f>'[1]MGN Liner Weekly Avail - 16 wks'!U61+'[1]MGN Liner Weekly Avail - 16 wks'!V61</f>
        <v>2500</v>
      </c>
      <c r="V55" s="82">
        <f>'[1]MGN Liner Weekly Avail - 16 wks'!W61+'[1]MGN Liner Weekly Avail - 16 wks'!X61</f>
        <v>1500</v>
      </c>
      <c r="W55" s="84">
        <f>'[1]MGN Liner Weekly Avail - 16 wks'!Y61+'[1]MGN Liner Weekly Avail - 16 wks'!Z61+'[1]MGN Liner Weekly Avail - 16 wks'!AA61</f>
        <v>0</v>
      </c>
      <c r="X55" s="49">
        <f t="shared" si="6"/>
        <v>6418</v>
      </c>
      <c r="Y55" s="42"/>
      <c r="Z55" s="37" t="s">
        <v>39</v>
      </c>
      <c r="AA55" s="26">
        <f t="shared" si="8"/>
        <v>11359.86</v>
      </c>
      <c r="AC55" s="83">
        <f t="shared" si="3"/>
        <v>6418</v>
      </c>
    </row>
    <row r="56" spans="1:29" ht="12.75" x14ac:dyDescent="0.2">
      <c r="A56" s="40" t="s">
        <v>5</v>
      </c>
      <c r="B56" s="1" t="s">
        <v>39</v>
      </c>
      <c r="C56" s="19" t="s">
        <v>220</v>
      </c>
      <c r="D56" s="1">
        <v>72</v>
      </c>
      <c r="E56" s="25"/>
      <c r="F56" s="65">
        <v>1.8</v>
      </c>
      <c r="G56" s="65">
        <f t="shared" si="0"/>
        <v>129.6</v>
      </c>
      <c r="H56" s="10" t="s">
        <v>103</v>
      </c>
      <c r="I56" s="27"/>
      <c r="J56" s="27"/>
      <c r="K56" s="82">
        <f t="shared" si="7"/>
        <v>0</v>
      </c>
      <c r="L56" s="29"/>
      <c r="M56" s="82">
        <f>'[1]MGN Liner Weekly Avail - 16 wks'!C62</f>
        <v>0</v>
      </c>
      <c r="N56" s="82">
        <f>'[1]MGN Liner Weekly Avail - 16 wks'!D62+'[1]MGN Liner Weekly Avail - 16 wks'!E62</f>
        <v>0</v>
      </c>
      <c r="O56" s="82">
        <f>'[1]MGN Liner Weekly Avail - 16 wks'!F62+'[1]MGN Liner Weekly Avail - 16 wks'!G62+'[1]MGN Liner Weekly Avail - 16 wks'!H62</f>
        <v>0</v>
      </c>
      <c r="P56" s="82">
        <f>'[1]MGN Liner Weekly Avail - 16 wks'!I62+'[1]MGN Liner Weekly Avail - 16 wks'!J62+'[1]MGN Liner Weekly Avail - 16 wks'!K62</f>
        <v>0</v>
      </c>
      <c r="Q56" s="82">
        <f>'[1]MGN Liner Weekly Avail - 16 wks'!L62+'[1]MGN Liner Weekly Avail - 16 wks'!M62</f>
        <v>0</v>
      </c>
      <c r="R56" s="82">
        <f>'[1]MGN Liner Weekly Avail - 16 wks'!N62+'[1]MGN Liner Weekly Avail - 16 wks'!O62+'[1]MGN Liner Weekly Avail - 16 wks'!P62</f>
        <v>1450</v>
      </c>
      <c r="S56" s="82">
        <f>'[1]MGN Liner Weekly Avail - 16 wks'!Q62+'[1]MGN Liner Weekly Avail - 16 wks'!R62</f>
        <v>0</v>
      </c>
      <c r="T56" s="82">
        <f>'[1]MGN Liner Weekly Avail - 16 wks'!S62+'[1]MGN Liner Weekly Avail - 16 wks'!T62</f>
        <v>0</v>
      </c>
      <c r="U56" s="82">
        <f>'[1]MGN Liner Weekly Avail - 16 wks'!U62+'[1]MGN Liner Weekly Avail - 16 wks'!V62</f>
        <v>0</v>
      </c>
      <c r="V56" s="82">
        <f>'[1]MGN Liner Weekly Avail - 16 wks'!W62+'[1]MGN Liner Weekly Avail - 16 wks'!X62</f>
        <v>0</v>
      </c>
      <c r="W56" s="84">
        <f>'[1]MGN Liner Weekly Avail - 16 wks'!Y62+'[1]MGN Liner Weekly Avail - 16 wks'!Z62+'[1]MGN Liner Weekly Avail - 16 wks'!AA62</f>
        <v>1100</v>
      </c>
      <c r="X56" s="49">
        <f t="shared" si="6"/>
        <v>2550</v>
      </c>
      <c r="Y56" s="42"/>
      <c r="Z56" s="37" t="s">
        <v>39</v>
      </c>
      <c r="AA56" s="26">
        <f t="shared" si="8"/>
        <v>4590</v>
      </c>
      <c r="AC56" s="83">
        <f t="shared" si="3"/>
        <v>2550</v>
      </c>
    </row>
    <row r="57" spans="1:29" ht="12.75" x14ac:dyDescent="0.2">
      <c r="A57" s="40" t="s">
        <v>5</v>
      </c>
      <c r="B57" s="2" t="s">
        <v>43</v>
      </c>
      <c r="C57" s="13" t="s">
        <v>214</v>
      </c>
      <c r="D57" s="10">
        <v>72</v>
      </c>
      <c r="E57" s="6"/>
      <c r="F57" s="65">
        <v>1.08</v>
      </c>
      <c r="G57" s="65">
        <f t="shared" si="0"/>
        <v>77.760000000000005</v>
      </c>
      <c r="H57" s="4" t="s">
        <v>8</v>
      </c>
      <c r="I57" s="5"/>
      <c r="J57" s="11"/>
      <c r="K57" s="11">
        <f t="shared" si="7"/>
        <v>0</v>
      </c>
      <c r="L57" s="78">
        <v>7200</v>
      </c>
      <c r="M57" s="11">
        <v>0</v>
      </c>
      <c r="N57" s="11">
        <v>0</v>
      </c>
      <c r="O57" s="11">
        <v>1008</v>
      </c>
      <c r="P57" s="11">
        <v>1008</v>
      </c>
      <c r="Q57" s="11">
        <v>0</v>
      </c>
      <c r="R57" s="11">
        <v>0</v>
      </c>
      <c r="S57" s="11">
        <v>0</v>
      </c>
      <c r="T57" s="11">
        <v>2592</v>
      </c>
      <c r="U57" s="11">
        <v>1008</v>
      </c>
      <c r="V57" s="11">
        <v>0</v>
      </c>
      <c r="W57" s="51">
        <v>0</v>
      </c>
      <c r="X57" s="49">
        <f t="shared" si="6"/>
        <v>12816</v>
      </c>
      <c r="Y57" s="41" t="s">
        <v>44</v>
      </c>
      <c r="Z57" s="35" t="s">
        <v>43</v>
      </c>
      <c r="AA57" s="7">
        <f>+X57*F57</f>
        <v>13841.28</v>
      </c>
      <c r="AC57" s="83">
        <f t="shared" si="3"/>
        <v>12816</v>
      </c>
    </row>
    <row r="58" spans="1:29" ht="12.75" x14ac:dyDescent="0.2">
      <c r="A58" s="40" t="s">
        <v>5</v>
      </c>
      <c r="B58" s="1" t="s">
        <v>45</v>
      </c>
      <c r="C58" s="19" t="s">
        <v>204</v>
      </c>
      <c r="D58" s="1">
        <v>72</v>
      </c>
      <c r="E58" s="76"/>
      <c r="F58" s="75">
        <v>1.74</v>
      </c>
      <c r="G58" s="65">
        <f t="shared" si="0"/>
        <v>125.28</v>
      </c>
      <c r="H58" s="10" t="s">
        <v>103</v>
      </c>
      <c r="I58" s="27"/>
      <c r="J58" s="27"/>
      <c r="K58" s="82">
        <f t="shared" si="7"/>
        <v>0</v>
      </c>
      <c r="L58" s="29"/>
      <c r="M58" s="82">
        <f>'[1]MGN Liner Weekly Avail - 16 wks'!C68</f>
        <v>0</v>
      </c>
      <c r="N58" s="82">
        <f>'[1]MGN Liner Weekly Avail - 16 wks'!D68+'[1]MGN Liner Weekly Avail - 16 wks'!E68</f>
        <v>0</v>
      </c>
      <c r="O58" s="82" t="s">
        <v>104</v>
      </c>
      <c r="P58" s="82" t="s">
        <v>104</v>
      </c>
      <c r="Q58" s="82" t="s">
        <v>104</v>
      </c>
      <c r="R58" s="82" t="s">
        <v>104</v>
      </c>
      <c r="S58" s="82" t="s">
        <v>104</v>
      </c>
      <c r="T58" s="82" t="s">
        <v>104</v>
      </c>
      <c r="U58" s="82" t="s">
        <v>104</v>
      </c>
      <c r="V58" s="82" t="s">
        <v>104</v>
      </c>
      <c r="W58" s="82" t="s">
        <v>104</v>
      </c>
      <c r="X58" s="49">
        <f t="shared" si="6"/>
        <v>0</v>
      </c>
      <c r="Y58" s="42"/>
      <c r="Z58" s="37" t="s">
        <v>45</v>
      </c>
      <c r="AA58" s="26">
        <f t="shared" ref="AA58:AA69" si="9">+F58*X58</f>
        <v>0</v>
      </c>
      <c r="AC58" s="83">
        <f t="shared" si="3"/>
        <v>0</v>
      </c>
    </row>
    <row r="59" spans="1:29" ht="12.75" x14ac:dyDescent="0.2">
      <c r="A59" s="40" t="s">
        <v>5</v>
      </c>
      <c r="B59" s="1" t="s">
        <v>45</v>
      </c>
      <c r="C59" s="19" t="s">
        <v>205</v>
      </c>
      <c r="D59" s="1">
        <v>72</v>
      </c>
      <c r="E59" s="76"/>
      <c r="F59" s="75">
        <v>1.74</v>
      </c>
      <c r="G59" s="65">
        <f t="shared" si="0"/>
        <v>125.28</v>
      </c>
      <c r="H59" s="10" t="s">
        <v>103</v>
      </c>
      <c r="I59" s="27"/>
      <c r="J59" s="27"/>
      <c r="K59" s="82">
        <v>216</v>
      </c>
      <c r="L59" s="29"/>
      <c r="M59" s="82">
        <f>'[1]MGN Liner Weekly Avail - 16 wks'!C69</f>
        <v>0</v>
      </c>
      <c r="N59" s="82">
        <f>'[1]MGN Liner Weekly Avail - 16 wks'!D69+'[1]MGN Liner Weekly Avail - 16 wks'!E69</f>
        <v>0</v>
      </c>
      <c r="O59" s="82">
        <f>'[1]MGN Liner Weekly Avail - 16 wks'!F69+'[1]MGN Liner Weekly Avail - 16 wks'!G69+'[1]MGN Liner Weekly Avail - 16 wks'!H69</f>
        <v>0</v>
      </c>
      <c r="P59" s="82">
        <v>3712</v>
      </c>
      <c r="Q59" s="82" t="s">
        <v>104</v>
      </c>
      <c r="R59" s="82">
        <f>13000+64+10800</f>
        <v>23864</v>
      </c>
      <c r="S59" s="82">
        <v>4000</v>
      </c>
      <c r="T59" s="82">
        <v>500</v>
      </c>
      <c r="U59" s="82" t="s">
        <v>104</v>
      </c>
      <c r="V59" s="82">
        <v>2500</v>
      </c>
      <c r="W59" s="84">
        <v>5000</v>
      </c>
      <c r="X59" s="49">
        <f t="shared" si="6"/>
        <v>39792</v>
      </c>
      <c r="Y59" s="42"/>
      <c r="Z59" s="37" t="s">
        <v>45</v>
      </c>
      <c r="AA59" s="26">
        <f t="shared" si="9"/>
        <v>69238.080000000002</v>
      </c>
      <c r="AC59" s="83">
        <f t="shared" si="3"/>
        <v>39792</v>
      </c>
    </row>
    <row r="60" spans="1:29" ht="12.75" x14ac:dyDescent="0.2">
      <c r="A60" s="40" t="s">
        <v>5</v>
      </c>
      <c r="B60" s="1" t="s">
        <v>45</v>
      </c>
      <c r="C60" s="19" t="s">
        <v>206</v>
      </c>
      <c r="D60" s="1">
        <v>72</v>
      </c>
      <c r="E60" s="25">
        <v>0.35</v>
      </c>
      <c r="F60" s="65">
        <v>1.75</v>
      </c>
      <c r="G60" s="65">
        <f t="shared" si="0"/>
        <v>151.19999999999999</v>
      </c>
      <c r="H60" s="10" t="s">
        <v>103</v>
      </c>
      <c r="I60" s="27"/>
      <c r="J60" s="27"/>
      <c r="K60" s="82">
        <f t="shared" ref="K60:K95" si="10">J60</f>
        <v>0</v>
      </c>
      <c r="L60" s="29"/>
      <c r="M60" s="82">
        <f>'[1]MGN Liner Weekly Avail - 16 wks'!C70</f>
        <v>0</v>
      </c>
      <c r="N60" s="82">
        <f>'[1]MGN Liner Weekly Avail - 16 wks'!D70+'[1]MGN Liner Weekly Avail - 16 wks'!E70</f>
        <v>0</v>
      </c>
      <c r="O60" s="82">
        <f>'[1]MGN Liner Weekly Avail - 16 wks'!F70+'[1]MGN Liner Weekly Avail - 16 wks'!G70+'[1]MGN Liner Weekly Avail - 16 wks'!H70</f>
        <v>0</v>
      </c>
      <c r="P60" s="82">
        <f>'[1]MGN Liner Weekly Avail - 16 wks'!I70+'[1]MGN Liner Weekly Avail - 16 wks'!J70+'[1]MGN Liner Weekly Avail - 16 wks'!K70</f>
        <v>400</v>
      </c>
      <c r="Q60" s="82">
        <f>'[1]MGN Liner Weekly Avail - 16 wks'!L70+'[1]MGN Liner Weekly Avail - 16 wks'!M70</f>
        <v>0</v>
      </c>
      <c r="R60" s="82">
        <f>'[1]MGN Liner Weekly Avail - 16 wks'!N70+'[1]MGN Liner Weekly Avail - 16 wks'!O70+'[1]MGN Liner Weekly Avail - 16 wks'!P70</f>
        <v>300</v>
      </c>
      <c r="S60" s="82">
        <v>3100</v>
      </c>
      <c r="T60" s="82">
        <f>'[1]MGN Liner Weekly Avail - 16 wks'!S70+'[1]MGN Liner Weekly Avail - 16 wks'!T70</f>
        <v>0</v>
      </c>
      <c r="U60" s="82">
        <f>'[1]MGN Liner Weekly Avail - 16 wks'!U70+'[1]MGN Liner Weekly Avail - 16 wks'!V70</f>
        <v>16500</v>
      </c>
      <c r="V60" s="82">
        <f>'[1]MGN Liner Weekly Avail - 16 wks'!W70+'[1]MGN Liner Weekly Avail - 16 wks'!X70</f>
        <v>15200</v>
      </c>
      <c r="W60" s="84">
        <v>70000</v>
      </c>
      <c r="X60" s="49">
        <f t="shared" si="6"/>
        <v>105500</v>
      </c>
      <c r="Y60" s="42"/>
      <c r="Z60" s="37" t="s">
        <v>45</v>
      </c>
      <c r="AA60" s="26">
        <f t="shared" si="9"/>
        <v>184625</v>
      </c>
      <c r="AC60" s="83">
        <f t="shared" si="3"/>
        <v>105500</v>
      </c>
    </row>
    <row r="61" spans="1:29" ht="12.75" x14ac:dyDescent="0.2">
      <c r="A61" s="40" t="s">
        <v>5</v>
      </c>
      <c r="B61" s="1" t="s">
        <v>45</v>
      </c>
      <c r="C61" s="19" t="s">
        <v>207</v>
      </c>
      <c r="D61" s="1">
        <v>72</v>
      </c>
      <c r="E61" s="25"/>
      <c r="F61" s="65">
        <v>1.5</v>
      </c>
      <c r="G61" s="65">
        <f t="shared" si="0"/>
        <v>108</v>
      </c>
      <c r="H61" s="1" t="s">
        <v>8</v>
      </c>
      <c r="I61" s="27"/>
      <c r="J61" s="27"/>
      <c r="K61" s="11">
        <f t="shared" si="10"/>
        <v>0</v>
      </c>
      <c r="L61" s="80"/>
      <c r="M61" s="27"/>
      <c r="N61" s="27">
        <v>0</v>
      </c>
      <c r="O61" s="27">
        <v>5000</v>
      </c>
      <c r="P61" s="27">
        <v>5000</v>
      </c>
      <c r="Q61" s="27">
        <v>5000</v>
      </c>
      <c r="R61" s="27">
        <v>5000</v>
      </c>
      <c r="S61" s="27">
        <v>5000</v>
      </c>
      <c r="T61" s="27">
        <v>5000</v>
      </c>
      <c r="U61" s="27">
        <v>5000</v>
      </c>
      <c r="V61" s="27">
        <v>5000</v>
      </c>
      <c r="W61" s="53">
        <v>5000</v>
      </c>
      <c r="X61" s="49">
        <f t="shared" si="6"/>
        <v>45000</v>
      </c>
      <c r="Y61" s="42"/>
      <c r="Z61" s="37" t="s">
        <v>45</v>
      </c>
      <c r="AA61" s="26">
        <f t="shared" si="9"/>
        <v>67500</v>
      </c>
      <c r="AC61" s="83">
        <f t="shared" si="3"/>
        <v>45000</v>
      </c>
    </row>
    <row r="62" spans="1:29" ht="12.75" x14ac:dyDescent="0.2">
      <c r="A62" s="40" t="s">
        <v>5</v>
      </c>
      <c r="B62" s="1" t="s">
        <v>45</v>
      </c>
      <c r="C62" s="19" t="s">
        <v>208</v>
      </c>
      <c r="D62" s="1">
        <v>72</v>
      </c>
      <c r="E62" s="25">
        <v>0.35</v>
      </c>
      <c r="F62" s="65">
        <v>1.75</v>
      </c>
      <c r="G62" s="65">
        <f t="shared" si="0"/>
        <v>151.19999999999999</v>
      </c>
      <c r="H62" s="10" t="s">
        <v>103</v>
      </c>
      <c r="I62" s="27"/>
      <c r="J62" s="27"/>
      <c r="K62" s="82">
        <f t="shared" si="10"/>
        <v>0</v>
      </c>
      <c r="L62" s="29"/>
      <c r="M62" s="82">
        <f>'[1]MGN Liner Weekly Avail - 16 wks'!C71</f>
        <v>0</v>
      </c>
      <c r="N62" s="82">
        <v>0</v>
      </c>
      <c r="O62" s="82">
        <f>'[1]MGN Liner Weekly Avail - 16 wks'!F71+'[1]MGN Liner Weekly Avail - 16 wks'!G71+'[1]MGN Liner Weekly Avail - 16 wks'!H71</f>
        <v>0</v>
      </c>
      <c r="P62" s="82">
        <f>'[1]MGN Liner Weekly Avail - 16 wks'!I71+'[1]MGN Liner Weekly Avail - 16 wks'!J71+'[1]MGN Liner Weekly Avail - 16 wks'!K71</f>
        <v>0</v>
      </c>
      <c r="Q62" s="82">
        <v>5600</v>
      </c>
      <c r="R62" s="82">
        <f>'[1]MGN Liner Weekly Avail - 16 wks'!N71+'[1]MGN Liner Weekly Avail - 16 wks'!O71+'[1]MGN Liner Weekly Avail - 16 wks'!P71</f>
        <v>26840</v>
      </c>
      <c r="S62" s="82">
        <v>11300</v>
      </c>
      <c r="T62" s="82">
        <f>'[1]MGN Liner Weekly Avail - 16 wks'!S71+'[1]MGN Liner Weekly Avail - 16 wks'!T71</f>
        <v>0</v>
      </c>
      <c r="U62" s="82">
        <f>'[1]MGN Liner Weekly Avail - 16 wks'!U71+'[1]MGN Liner Weekly Avail - 16 wks'!V71</f>
        <v>20000</v>
      </c>
      <c r="V62" s="82">
        <f>'[1]MGN Liner Weekly Avail - 16 wks'!W71+'[1]MGN Liner Weekly Avail - 16 wks'!X71</f>
        <v>15000</v>
      </c>
      <c r="W62" s="84">
        <v>8000</v>
      </c>
      <c r="X62" s="49">
        <f t="shared" si="6"/>
        <v>86740</v>
      </c>
      <c r="Y62" s="42"/>
      <c r="Z62" s="37" t="s">
        <v>45</v>
      </c>
      <c r="AA62" s="26">
        <f t="shared" si="9"/>
        <v>151795</v>
      </c>
      <c r="AC62" s="83">
        <f t="shared" si="3"/>
        <v>86740</v>
      </c>
    </row>
    <row r="63" spans="1:29" ht="12.75" x14ac:dyDescent="0.2">
      <c r="A63" s="40" t="s">
        <v>5</v>
      </c>
      <c r="B63" s="1" t="s">
        <v>45</v>
      </c>
      <c r="C63" s="19" t="s">
        <v>209</v>
      </c>
      <c r="D63" s="1">
        <v>72</v>
      </c>
      <c r="E63" s="25"/>
      <c r="F63" s="65">
        <v>1.77</v>
      </c>
      <c r="G63" s="65">
        <f t="shared" si="0"/>
        <v>127.44</v>
      </c>
      <c r="H63" s="10" t="s">
        <v>103</v>
      </c>
      <c r="I63" s="27"/>
      <c r="J63" s="27"/>
      <c r="K63" s="82">
        <f t="shared" si="10"/>
        <v>0</v>
      </c>
      <c r="L63" s="29"/>
      <c r="M63" s="82">
        <f>'[1]MGN Liner Weekly Avail - 16 wks'!C72</f>
        <v>0</v>
      </c>
      <c r="N63" s="82">
        <f>'[1]MGN Liner Weekly Avail - 16 wks'!D72+'[1]MGN Liner Weekly Avail - 16 wks'!E72</f>
        <v>0</v>
      </c>
      <c r="O63" s="82">
        <f>'[1]MGN Liner Weekly Avail - 16 wks'!F72+'[1]MGN Liner Weekly Avail - 16 wks'!G72+'[1]MGN Liner Weekly Avail - 16 wks'!H72</f>
        <v>0</v>
      </c>
      <c r="P63" s="82" t="s">
        <v>104</v>
      </c>
      <c r="Q63" s="82">
        <f>'[1]MGN Liner Weekly Avail - 16 wks'!L72+'[1]MGN Liner Weekly Avail - 16 wks'!M72</f>
        <v>268</v>
      </c>
      <c r="R63" s="82">
        <f>'[1]MGN Liner Weekly Avail - 16 wks'!N72+'[1]MGN Liner Weekly Avail - 16 wks'!O72+'[1]MGN Liner Weekly Avail - 16 wks'!P72</f>
        <v>0</v>
      </c>
      <c r="S63" s="82">
        <f>'[1]MGN Liner Weekly Avail - 16 wks'!Q72+'[1]MGN Liner Weekly Avail - 16 wks'!R72</f>
        <v>0</v>
      </c>
      <c r="T63" s="82">
        <f>'[1]MGN Liner Weekly Avail - 16 wks'!S72+'[1]MGN Liner Weekly Avail - 16 wks'!T72</f>
        <v>0</v>
      </c>
      <c r="U63" s="82">
        <f>'[1]MGN Liner Weekly Avail - 16 wks'!U72+'[1]MGN Liner Weekly Avail - 16 wks'!V72</f>
        <v>0</v>
      </c>
      <c r="V63" s="82">
        <v>16000</v>
      </c>
      <c r="W63" s="84" t="s">
        <v>104</v>
      </c>
      <c r="X63" s="49">
        <f t="shared" si="6"/>
        <v>16268</v>
      </c>
      <c r="Y63" s="42"/>
      <c r="Z63" s="37" t="s">
        <v>45</v>
      </c>
      <c r="AA63" s="26">
        <f t="shared" si="9"/>
        <v>28794.36</v>
      </c>
      <c r="AC63" s="83">
        <f t="shared" si="3"/>
        <v>16268</v>
      </c>
    </row>
    <row r="64" spans="1:29" ht="12.75" x14ac:dyDescent="0.2">
      <c r="A64" s="40" t="s">
        <v>5</v>
      </c>
      <c r="B64" s="1" t="s">
        <v>45</v>
      </c>
      <c r="C64" s="19" t="s">
        <v>210</v>
      </c>
      <c r="D64" s="1">
        <v>72</v>
      </c>
      <c r="E64" s="25"/>
      <c r="F64" s="65">
        <v>1.75</v>
      </c>
      <c r="G64" s="65">
        <f t="shared" si="0"/>
        <v>126</v>
      </c>
      <c r="H64" s="10" t="s">
        <v>103</v>
      </c>
      <c r="I64" s="27"/>
      <c r="J64" s="27"/>
      <c r="K64" s="82">
        <f t="shared" si="10"/>
        <v>0</v>
      </c>
      <c r="L64" s="29"/>
      <c r="M64" s="82">
        <f>'[1]MGN Liner Weekly Avail - 16 wks'!C73</f>
        <v>0</v>
      </c>
      <c r="N64" s="82">
        <f>'[1]MGN Liner Weekly Avail - 16 wks'!D73+'[1]MGN Liner Weekly Avail - 16 wks'!E73</f>
        <v>0</v>
      </c>
      <c r="O64" s="82">
        <f>'[1]MGN Liner Weekly Avail - 16 wks'!F73+'[1]MGN Liner Weekly Avail - 16 wks'!G73+'[1]MGN Liner Weekly Avail - 16 wks'!H73</f>
        <v>0</v>
      </c>
      <c r="P64" s="82">
        <f>'[1]MGN Liner Weekly Avail - 16 wks'!I73+'[1]MGN Liner Weekly Avail - 16 wks'!J73+'[1]MGN Liner Weekly Avail - 16 wks'!K73</f>
        <v>2000</v>
      </c>
      <c r="Q64" s="82">
        <f>'[1]MGN Liner Weekly Avail - 16 wks'!L73+'[1]MGN Liner Weekly Avail - 16 wks'!M73</f>
        <v>8000</v>
      </c>
      <c r="R64" s="82">
        <f>'[1]MGN Liner Weekly Avail - 16 wks'!N73+'[1]MGN Liner Weekly Avail - 16 wks'!O73+'[1]MGN Liner Weekly Avail - 16 wks'!P73</f>
        <v>500</v>
      </c>
      <c r="S64" s="82">
        <f>'[1]MGN Liner Weekly Avail - 16 wks'!Q73+'[1]MGN Liner Weekly Avail - 16 wks'!R73</f>
        <v>0</v>
      </c>
      <c r="T64" s="82">
        <f>'[1]MGN Liner Weekly Avail - 16 wks'!S73+'[1]MGN Liner Weekly Avail - 16 wks'!T73</f>
        <v>2100</v>
      </c>
      <c r="U64" s="82">
        <f>'[1]MGN Liner Weekly Avail - 16 wks'!U73+'[1]MGN Liner Weekly Avail - 16 wks'!V73</f>
        <v>0</v>
      </c>
      <c r="V64" s="82">
        <f>'[1]MGN Liner Weekly Avail - 16 wks'!W73+'[1]MGN Liner Weekly Avail - 16 wks'!X73</f>
        <v>0</v>
      </c>
      <c r="W64" s="84">
        <f>'[1]MGN Liner Weekly Avail - 16 wks'!Y73+'[1]MGN Liner Weekly Avail - 16 wks'!Z73+'[1]MGN Liner Weekly Avail - 16 wks'!AA73</f>
        <v>2850</v>
      </c>
      <c r="X64" s="49">
        <f t="shared" si="6"/>
        <v>15450</v>
      </c>
      <c r="Y64" s="42"/>
      <c r="Z64" s="37" t="s">
        <v>45</v>
      </c>
      <c r="AA64" s="26">
        <f t="shared" si="9"/>
        <v>27037.5</v>
      </c>
      <c r="AC64" s="83">
        <f t="shared" si="3"/>
        <v>15450</v>
      </c>
    </row>
    <row r="65" spans="1:29" ht="12.75" x14ac:dyDescent="0.2">
      <c r="A65" s="40" t="s">
        <v>5</v>
      </c>
      <c r="B65" s="1" t="s">
        <v>45</v>
      </c>
      <c r="C65" s="19" t="s">
        <v>211</v>
      </c>
      <c r="D65" s="1">
        <v>72</v>
      </c>
      <c r="E65" s="25">
        <v>0.35</v>
      </c>
      <c r="F65" s="65">
        <v>1.75</v>
      </c>
      <c r="G65" s="65">
        <f t="shared" si="0"/>
        <v>151.19999999999999</v>
      </c>
      <c r="H65" s="10" t="s">
        <v>103</v>
      </c>
      <c r="I65" s="27"/>
      <c r="J65" s="27"/>
      <c r="K65" s="82">
        <f t="shared" si="10"/>
        <v>0</v>
      </c>
      <c r="L65" s="29"/>
      <c r="M65" s="82">
        <f>'[1]MGN Liner Weekly Avail - 16 wks'!C74</f>
        <v>0</v>
      </c>
      <c r="N65" s="82">
        <f>'[1]MGN Liner Weekly Avail - 16 wks'!D74+'[1]MGN Liner Weekly Avail - 16 wks'!E74</f>
        <v>0</v>
      </c>
      <c r="O65" s="82">
        <f>'[1]MGN Liner Weekly Avail - 16 wks'!F74+'[1]MGN Liner Weekly Avail - 16 wks'!G74+'[1]MGN Liner Weekly Avail - 16 wks'!H74</f>
        <v>0</v>
      </c>
      <c r="P65" s="82">
        <f>'[1]MGN Liner Weekly Avail - 16 wks'!I74+'[1]MGN Liner Weekly Avail - 16 wks'!J74+'[1]MGN Liner Weekly Avail - 16 wks'!K74</f>
        <v>0</v>
      </c>
      <c r="Q65" s="82">
        <f>'[1]MGN Liner Weekly Avail - 16 wks'!L74+'[1]MGN Liner Weekly Avail - 16 wks'!M74</f>
        <v>0</v>
      </c>
      <c r="R65" s="82">
        <f>1500+800</f>
        <v>2300</v>
      </c>
      <c r="S65" s="82">
        <f>'[1]MGN Liner Weekly Avail - 16 wks'!Q74+'[1]MGN Liner Weekly Avail - 16 wks'!R74</f>
        <v>0</v>
      </c>
      <c r="T65" s="82">
        <f>'[1]MGN Liner Weekly Avail - 16 wks'!S74+'[1]MGN Liner Weekly Avail - 16 wks'!T74</f>
        <v>0</v>
      </c>
      <c r="U65" s="82">
        <f>'[1]MGN Liner Weekly Avail - 16 wks'!U74+'[1]MGN Liner Weekly Avail - 16 wks'!V74</f>
        <v>2500</v>
      </c>
      <c r="V65" s="82">
        <f>'[1]MGN Liner Weekly Avail - 16 wks'!W74+'[1]MGN Liner Weekly Avail - 16 wks'!X74</f>
        <v>0</v>
      </c>
      <c r="W65" s="84">
        <f>'[1]MGN Liner Weekly Avail - 16 wks'!Y74+'[1]MGN Liner Weekly Avail - 16 wks'!Z74+'[1]MGN Liner Weekly Avail - 16 wks'!AA74</f>
        <v>0</v>
      </c>
      <c r="X65" s="49">
        <f t="shared" si="6"/>
        <v>4800</v>
      </c>
      <c r="Y65" s="42"/>
      <c r="Z65" s="37" t="s">
        <v>45</v>
      </c>
      <c r="AA65" s="26">
        <f t="shared" si="9"/>
        <v>8400</v>
      </c>
      <c r="AC65" s="83">
        <f t="shared" si="3"/>
        <v>4800</v>
      </c>
    </row>
    <row r="66" spans="1:29" ht="12.75" x14ac:dyDescent="0.2">
      <c r="A66" s="40" t="s">
        <v>5</v>
      </c>
      <c r="B66" s="1" t="s">
        <v>45</v>
      </c>
      <c r="C66" s="19" t="s">
        <v>212</v>
      </c>
      <c r="D66" s="1">
        <v>72</v>
      </c>
      <c r="E66" s="25"/>
      <c r="F66" s="65">
        <v>1.75</v>
      </c>
      <c r="G66" s="65">
        <f t="shared" si="0"/>
        <v>126</v>
      </c>
      <c r="H66" s="10" t="s">
        <v>103</v>
      </c>
      <c r="I66" s="27"/>
      <c r="J66" s="27"/>
      <c r="K66" s="82">
        <f t="shared" si="10"/>
        <v>0</v>
      </c>
      <c r="L66" s="29"/>
      <c r="M66" s="82">
        <f>'[1]MGN Liner Weekly Avail - 16 wks'!C75</f>
        <v>0</v>
      </c>
      <c r="N66" s="82">
        <f>'[1]MGN Liner Weekly Avail - 16 wks'!D75+'[1]MGN Liner Weekly Avail - 16 wks'!E75</f>
        <v>0</v>
      </c>
      <c r="O66" s="82">
        <f>'[1]MGN Liner Weekly Avail - 16 wks'!F75+'[1]MGN Liner Weekly Avail - 16 wks'!G75+'[1]MGN Liner Weekly Avail - 16 wks'!H75</f>
        <v>0</v>
      </c>
      <c r="P66" s="82">
        <v>200</v>
      </c>
      <c r="Q66" s="82">
        <f>'[1]MGN Liner Weekly Avail - 16 wks'!L75+'[1]MGN Liner Weekly Avail - 16 wks'!M75</f>
        <v>0</v>
      </c>
      <c r="R66" s="82">
        <f>'[1]MGN Liner Weekly Avail - 16 wks'!N75+'[1]MGN Liner Weekly Avail - 16 wks'!O75+'[1]MGN Liner Weekly Avail - 16 wks'!P75</f>
        <v>0</v>
      </c>
      <c r="S66" s="82">
        <f>'[1]MGN Liner Weekly Avail - 16 wks'!Q75+'[1]MGN Liner Weekly Avail - 16 wks'!R75</f>
        <v>0</v>
      </c>
      <c r="T66" s="82">
        <f>'[1]MGN Liner Weekly Avail - 16 wks'!S75+'[1]MGN Liner Weekly Avail - 16 wks'!T75</f>
        <v>0</v>
      </c>
      <c r="U66" s="82">
        <f>'[1]MGN Liner Weekly Avail - 16 wks'!U75+'[1]MGN Liner Weekly Avail - 16 wks'!V75</f>
        <v>0</v>
      </c>
      <c r="V66" s="82">
        <f>'[1]MGN Liner Weekly Avail - 16 wks'!W75+'[1]MGN Liner Weekly Avail - 16 wks'!X75</f>
        <v>0</v>
      </c>
      <c r="W66" s="84">
        <f>'[1]MGN Liner Weekly Avail - 16 wks'!Y75+'[1]MGN Liner Weekly Avail - 16 wks'!Z75+'[1]MGN Liner Weekly Avail - 16 wks'!AA75</f>
        <v>0</v>
      </c>
      <c r="X66" s="49">
        <f t="shared" si="6"/>
        <v>200</v>
      </c>
      <c r="Y66" s="42"/>
      <c r="Z66" s="37" t="s">
        <v>45</v>
      </c>
      <c r="AA66" s="26">
        <f t="shared" si="9"/>
        <v>350</v>
      </c>
      <c r="AC66" s="83">
        <f t="shared" si="3"/>
        <v>200</v>
      </c>
    </row>
    <row r="67" spans="1:29" ht="12.75" x14ac:dyDescent="0.2">
      <c r="A67" s="40" t="s">
        <v>5</v>
      </c>
      <c r="B67" s="1" t="s">
        <v>45</v>
      </c>
      <c r="C67" s="19" t="s">
        <v>213</v>
      </c>
      <c r="D67" s="1">
        <v>72</v>
      </c>
      <c r="E67" s="25">
        <v>0.25</v>
      </c>
      <c r="F67" s="65">
        <v>1.8</v>
      </c>
      <c r="G67" s="65">
        <f t="shared" si="0"/>
        <v>147.6</v>
      </c>
      <c r="H67" s="10" t="s">
        <v>103</v>
      </c>
      <c r="I67" s="27"/>
      <c r="J67" s="27"/>
      <c r="K67" s="82">
        <f t="shared" si="10"/>
        <v>0</v>
      </c>
      <c r="L67" s="29"/>
      <c r="M67" s="82">
        <f>'[1]MGN Liner Weekly Avail - 16 wks'!C76</f>
        <v>0</v>
      </c>
      <c r="N67" s="82">
        <f>'[1]MGN Liner Weekly Avail - 16 wks'!D76+'[1]MGN Liner Weekly Avail - 16 wks'!E76</f>
        <v>0</v>
      </c>
      <c r="O67" s="82">
        <f>'[1]MGN Liner Weekly Avail - 16 wks'!F76+'[1]MGN Liner Weekly Avail - 16 wks'!G76+'[1]MGN Liner Weekly Avail - 16 wks'!H76</f>
        <v>0</v>
      </c>
      <c r="P67" s="82" t="s">
        <v>104</v>
      </c>
      <c r="Q67" s="82">
        <f>'[1]MGN Liner Weekly Avail - 16 wks'!L76+'[1]MGN Liner Weekly Avail - 16 wks'!M76</f>
        <v>0</v>
      </c>
      <c r="R67" s="82">
        <f>'[1]MGN Liner Weekly Avail - 16 wks'!N76+'[1]MGN Liner Weekly Avail - 16 wks'!O76+'[1]MGN Liner Weekly Avail - 16 wks'!P76</f>
        <v>0</v>
      </c>
      <c r="S67" s="82">
        <f>'[1]MGN Liner Weekly Avail - 16 wks'!Q76+'[1]MGN Liner Weekly Avail - 16 wks'!R76</f>
        <v>0</v>
      </c>
      <c r="T67" s="82">
        <f>'[1]MGN Liner Weekly Avail - 16 wks'!S76+'[1]MGN Liner Weekly Avail - 16 wks'!T76</f>
        <v>0</v>
      </c>
      <c r="U67" s="82">
        <f>'[1]MGN Liner Weekly Avail - 16 wks'!U76+'[1]MGN Liner Weekly Avail - 16 wks'!V76</f>
        <v>0</v>
      </c>
      <c r="V67" s="82">
        <f>'[1]MGN Liner Weekly Avail - 16 wks'!W76+'[1]MGN Liner Weekly Avail - 16 wks'!X76</f>
        <v>0</v>
      </c>
      <c r="W67" s="84">
        <f>'[1]MGN Liner Weekly Avail - 16 wks'!Y76+'[1]MGN Liner Weekly Avail - 16 wks'!Z76+'[1]MGN Liner Weekly Avail - 16 wks'!AA76</f>
        <v>0</v>
      </c>
      <c r="X67" s="49">
        <f t="shared" si="6"/>
        <v>0</v>
      </c>
      <c r="Y67" s="42"/>
      <c r="Z67" s="37" t="s">
        <v>45</v>
      </c>
      <c r="AA67" s="26">
        <f t="shared" si="9"/>
        <v>0</v>
      </c>
      <c r="AC67" s="83">
        <f t="shared" si="3"/>
        <v>0</v>
      </c>
    </row>
    <row r="68" spans="1:29" ht="12.75" x14ac:dyDescent="0.2">
      <c r="A68" s="40" t="s">
        <v>5</v>
      </c>
      <c r="B68" s="1" t="s">
        <v>39</v>
      </c>
      <c r="C68" s="21" t="s">
        <v>110</v>
      </c>
      <c r="D68" s="1">
        <v>72</v>
      </c>
      <c r="E68" s="25"/>
      <c r="F68" s="65">
        <v>1.5</v>
      </c>
      <c r="G68" s="65">
        <f t="shared" si="0"/>
        <v>108</v>
      </c>
      <c r="H68" s="1" t="s">
        <v>8</v>
      </c>
      <c r="I68" s="27"/>
      <c r="J68" s="27"/>
      <c r="K68" s="11">
        <f t="shared" si="10"/>
        <v>0</v>
      </c>
      <c r="L68" s="27"/>
      <c r="M68" s="27"/>
      <c r="N68" s="27">
        <v>0</v>
      </c>
      <c r="O68" s="27">
        <v>5000</v>
      </c>
      <c r="P68" s="27">
        <v>5000</v>
      </c>
      <c r="Q68" s="27">
        <v>5000</v>
      </c>
      <c r="R68" s="27">
        <v>5000</v>
      </c>
      <c r="S68" s="27">
        <v>5000</v>
      </c>
      <c r="T68" s="27">
        <v>5000</v>
      </c>
      <c r="U68" s="27">
        <v>5000</v>
      </c>
      <c r="V68" s="27">
        <v>5000</v>
      </c>
      <c r="W68" s="53">
        <v>5000</v>
      </c>
      <c r="X68" s="49">
        <f t="shared" si="6"/>
        <v>45000</v>
      </c>
      <c r="Y68" s="42"/>
      <c r="Z68" s="37" t="s">
        <v>39</v>
      </c>
      <c r="AA68" s="26">
        <f t="shared" si="9"/>
        <v>67500</v>
      </c>
      <c r="AC68" s="83">
        <f t="shared" si="3"/>
        <v>45000</v>
      </c>
    </row>
    <row r="69" spans="1:29" ht="12.75" x14ac:dyDescent="0.2">
      <c r="A69" s="40" t="s">
        <v>5</v>
      </c>
      <c r="B69" s="1" t="s">
        <v>45</v>
      </c>
      <c r="C69" s="19" t="s">
        <v>203</v>
      </c>
      <c r="D69" s="1">
        <v>72</v>
      </c>
      <c r="E69" s="25"/>
      <c r="F69" s="65">
        <v>1.67</v>
      </c>
      <c r="G69" s="65">
        <f t="shared" si="0"/>
        <v>120.24</v>
      </c>
      <c r="H69" s="10" t="s">
        <v>103</v>
      </c>
      <c r="I69" s="27"/>
      <c r="J69" s="27"/>
      <c r="K69" s="82">
        <f t="shared" si="10"/>
        <v>0</v>
      </c>
      <c r="L69" s="29"/>
      <c r="M69" s="82">
        <f>'[1]MGN Liner Weekly Avail - 16 wks'!C94</f>
        <v>0</v>
      </c>
      <c r="N69" s="82">
        <f>'[1]MGN Liner Weekly Avail - 16 wks'!D94+'[1]MGN Liner Weekly Avail - 16 wks'!E94</f>
        <v>0</v>
      </c>
      <c r="O69" s="82">
        <f>'[1]MGN Liner Weekly Avail - 16 wks'!F94+'[1]MGN Liner Weekly Avail - 16 wks'!G94+'[1]MGN Liner Weekly Avail - 16 wks'!H94</f>
        <v>0</v>
      </c>
      <c r="P69" s="82">
        <f>'[1]MGN Liner Weekly Avail - 16 wks'!I94+'[1]MGN Liner Weekly Avail - 16 wks'!J94+'[1]MGN Liner Weekly Avail - 16 wks'!K94</f>
        <v>0</v>
      </c>
      <c r="Q69" s="82">
        <f>'[1]MGN Liner Weekly Avail - 16 wks'!L94+'[1]MGN Liner Weekly Avail - 16 wks'!M94</f>
        <v>0</v>
      </c>
      <c r="R69" s="82">
        <f>'[1]MGN Liner Weekly Avail - 16 wks'!N94+'[1]MGN Liner Weekly Avail - 16 wks'!O94+'[1]MGN Liner Weekly Avail - 16 wks'!P94</f>
        <v>100</v>
      </c>
      <c r="S69" s="82">
        <f>'[1]MGN Liner Weekly Avail - 16 wks'!Q94+'[1]MGN Liner Weekly Avail - 16 wks'!R94</f>
        <v>0</v>
      </c>
      <c r="T69" s="82">
        <f>'[1]MGN Liner Weekly Avail - 16 wks'!S94+'[1]MGN Liner Weekly Avail - 16 wks'!T94</f>
        <v>0</v>
      </c>
      <c r="U69" s="82">
        <f>'[1]MGN Liner Weekly Avail - 16 wks'!U94+'[1]MGN Liner Weekly Avail - 16 wks'!V94</f>
        <v>0</v>
      </c>
      <c r="V69" s="82">
        <f>'[1]MGN Liner Weekly Avail - 16 wks'!W94+'[1]MGN Liner Weekly Avail - 16 wks'!X94</f>
        <v>10000</v>
      </c>
      <c r="W69" s="84">
        <f>'[1]MGN Liner Weekly Avail - 16 wks'!Y94+'[1]MGN Liner Weekly Avail - 16 wks'!Z94+'[1]MGN Liner Weekly Avail - 16 wks'!AA94</f>
        <v>0</v>
      </c>
      <c r="X69" s="49">
        <f t="shared" si="6"/>
        <v>10100</v>
      </c>
      <c r="Y69" s="42"/>
      <c r="Z69" s="37" t="s">
        <v>45</v>
      </c>
      <c r="AA69" s="26">
        <f t="shared" si="9"/>
        <v>16867</v>
      </c>
      <c r="AC69" s="83">
        <f t="shared" si="3"/>
        <v>10100</v>
      </c>
    </row>
    <row r="70" spans="1:29" ht="12.75" x14ac:dyDescent="0.2">
      <c r="A70" s="40" t="s">
        <v>5</v>
      </c>
      <c r="B70" s="2" t="s">
        <v>39</v>
      </c>
      <c r="C70" s="13" t="s">
        <v>202</v>
      </c>
      <c r="D70" s="10">
        <v>72</v>
      </c>
      <c r="E70" s="6"/>
      <c r="F70" s="65">
        <v>1.99</v>
      </c>
      <c r="G70" s="65">
        <f t="shared" si="0"/>
        <v>143.28</v>
      </c>
      <c r="H70" s="4" t="s">
        <v>8</v>
      </c>
      <c r="I70" s="5"/>
      <c r="J70" s="11"/>
      <c r="K70" s="11">
        <f t="shared" si="10"/>
        <v>0</v>
      </c>
      <c r="L70" s="78">
        <v>0</v>
      </c>
      <c r="M70" s="11">
        <v>0</v>
      </c>
      <c r="N70" s="11">
        <v>14400</v>
      </c>
      <c r="O70" s="11">
        <v>5760</v>
      </c>
      <c r="P70" s="11">
        <v>0</v>
      </c>
      <c r="Q70" s="11">
        <v>0</v>
      </c>
      <c r="R70" s="11">
        <v>0</v>
      </c>
      <c r="S70" s="11">
        <v>0</v>
      </c>
      <c r="T70" s="11">
        <v>0</v>
      </c>
      <c r="U70" s="11">
        <v>14400</v>
      </c>
      <c r="V70" s="11">
        <v>0</v>
      </c>
      <c r="W70" s="51">
        <v>0</v>
      </c>
      <c r="X70" s="49">
        <f t="shared" si="6"/>
        <v>34560</v>
      </c>
      <c r="Y70" s="41" t="s">
        <v>46</v>
      </c>
      <c r="Z70" s="35" t="s">
        <v>39</v>
      </c>
      <c r="AA70" s="7">
        <f>+X70*F70</f>
        <v>68774.399999999994</v>
      </c>
      <c r="AC70" s="83">
        <f t="shared" si="3"/>
        <v>34560</v>
      </c>
    </row>
    <row r="71" spans="1:29" ht="12.75" x14ac:dyDescent="0.2">
      <c r="A71" s="40" t="s">
        <v>5</v>
      </c>
      <c r="B71" s="1" t="s">
        <v>39</v>
      </c>
      <c r="C71" s="19" t="s">
        <v>171</v>
      </c>
      <c r="D71" s="1">
        <v>72</v>
      </c>
      <c r="E71" s="25">
        <v>0.2</v>
      </c>
      <c r="F71" s="65">
        <v>1.78</v>
      </c>
      <c r="G71" s="65">
        <f t="shared" si="0"/>
        <v>142.56</v>
      </c>
      <c r="H71" s="10" t="s">
        <v>103</v>
      </c>
      <c r="I71" s="27"/>
      <c r="J71" s="27"/>
      <c r="K71" s="82">
        <f t="shared" si="10"/>
        <v>0</v>
      </c>
      <c r="L71" s="29"/>
      <c r="M71" s="82">
        <f>'[1]MGN Liner Weekly Avail - 16 wks'!C115</f>
        <v>0</v>
      </c>
      <c r="N71" s="82">
        <f>'[1]MGN Liner Weekly Avail - 16 wks'!D115+'[1]MGN Liner Weekly Avail - 16 wks'!E115</f>
        <v>0</v>
      </c>
      <c r="O71" s="82">
        <f>'[1]MGN Liner Weekly Avail - 16 wks'!F115+'[1]MGN Liner Weekly Avail - 16 wks'!G115+'[1]MGN Liner Weekly Avail - 16 wks'!H115</f>
        <v>0</v>
      </c>
      <c r="P71" s="82" t="s">
        <v>104</v>
      </c>
      <c r="Q71" s="82">
        <f>'[1]MGN Liner Weekly Avail - 16 wks'!L115+'[1]MGN Liner Weekly Avail - 16 wks'!M115</f>
        <v>0</v>
      </c>
      <c r="R71" s="82">
        <v>200</v>
      </c>
      <c r="S71" s="82">
        <v>2800</v>
      </c>
      <c r="T71" s="82">
        <f>'[1]MGN Liner Weekly Avail - 16 wks'!S115+'[1]MGN Liner Weekly Avail - 16 wks'!T115</f>
        <v>0</v>
      </c>
      <c r="U71" s="82">
        <f>'[1]MGN Liner Weekly Avail - 16 wks'!U115+'[1]MGN Liner Weekly Avail - 16 wks'!V115</f>
        <v>0</v>
      </c>
      <c r="V71" s="82">
        <f>'[1]MGN Liner Weekly Avail - 16 wks'!W115+'[1]MGN Liner Weekly Avail - 16 wks'!X115</f>
        <v>0</v>
      </c>
      <c r="W71" s="84">
        <f>'[1]MGN Liner Weekly Avail - 16 wks'!Y115+'[1]MGN Liner Weekly Avail - 16 wks'!Z115+'[1]MGN Liner Weekly Avail - 16 wks'!AA115</f>
        <v>2000</v>
      </c>
      <c r="X71" s="49">
        <f t="shared" si="6"/>
        <v>5000</v>
      </c>
      <c r="Y71" s="42"/>
      <c r="Z71" s="37" t="s">
        <v>39</v>
      </c>
      <c r="AA71" s="26">
        <f t="shared" ref="AA71:AA78" si="11">+F71*X71</f>
        <v>8900</v>
      </c>
      <c r="AC71" s="83">
        <f t="shared" si="3"/>
        <v>5000</v>
      </c>
    </row>
    <row r="72" spans="1:29" ht="12.75" x14ac:dyDescent="0.2">
      <c r="A72" s="40" t="s">
        <v>5</v>
      </c>
      <c r="B72" s="1" t="s">
        <v>39</v>
      </c>
      <c r="C72" s="19" t="s">
        <v>172</v>
      </c>
      <c r="D72" s="1">
        <v>72</v>
      </c>
      <c r="E72" s="25">
        <v>0.2</v>
      </c>
      <c r="F72" s="65">
        <v>1.78</v>
      </c>
      <c r="G72" s="65">
        <f t="shared" si="0"/>
        <v>142.56</v>
      </c>
      <c r="H72" s="10" t="s">
        <v>103</v>
      </c>
      <c r="I72" s="27"/>
      <c r="J72" s="27"/>
      <c r="K72" s="82">
        <f t="shared" si="10"/>
        <v>0</v>
      </c>
      <c r="L72" s="29"/>
      <c r="M72" s="82">
        <f>'[1]MGN Liner Weekly Avail - 16 wks'!C116</f>
        <v>0</v>
      </c>
      <c r="N72" s="82">
        <f>'[1]MGN Liner Weekly Avail - 16 wks'!D116+'[1]MGN Liner Weekly Avail - 16 wks'!E116</f>
        <v>0</v>
      </c>
      <c r="O72" s="82">
        <f>'[1]MGN Liner Weekly Avail - 16 wks'!F116+'[1]MGN Liner Weekly Avail - 16 wks'!G116+'[1]MGN Liner Weekly Avail - 16 wks'!H116</f>
        <v>0</v>
      </c>
      <c r="P72" s="82">
        <f>'[1]MGN Liner Weekly Avail - 16 wks'!I116+'[1]MGN Liner Weekly Avail - 16 wks'!J116+'[1]MGN Liner Weekly Avail - 16 wks'!K116</f>
        <v>0</v>
      </c>
      <c r="Q72" s="82">
        <f>'[1]MGN Liner Weekly Avail - 16 wks'!L116+'[1]MGN Liner Weekly Avail - 16 wks'!M116</f>
        <v>0</v>
      </c>
      <c r="R72" s="82">
        <f>'[1]MGN Liner Weekly Avail - 16 wks'!N116+'[1]MGN Liner Weekly Avail - 16 wks'!O116+'[1]MGN Liner Weekly Avail - 16 wks'!P116</f>
        <v>0</v>
      </c>
      <c r="S72" s="82">
        <f>'[1]MGN Liner Weekly Avail - 16 wks'!Q116+'[1]MGN Liner Weekly Avail - 16 wks'!R116</f>
        <v>0</v>
      </c>
      <c r="T72" s="82">
        <f>'[1]MGN Liner Weekly Avail - 16 wks'!S116+'[1]MGN Liner Weekly Avail - 16 wks'!T116</f>
        <v>0</v>
      </c>
      <c r="U72" s="82">
        <f>'[1]MGN Liner Weekly Avail - 16 wks'!U116+'[1]MGN Liner Weekly Avail - 16 wks'!V116</f>
        <v>0</v>
      </c>
      <c r="V72" s="82">
        <f>'[1]MGN Liner Weekly Avail - 16 wks'!W116+'[1]MGN Liner Weekly Avail - 16 wks'!X116</f>
        <v>0</v>
      </c>
      <c r="W72" s="84">
        <f>'[1]MGN Liner Weekly Avail - 16 wks'!Y116+'[1]MGN Liner Weekly Avail - 16 wks'!Z116+'[1]MGN Liner Weekly Avail - 16 wks'!AA116</f>
        <v>0</v>
      </c>
      <c r="X72" s="49">
        <f t="shared" si="6"/>
        <v>0</v>
      </c>
      <c r="Y72" s="42"/>
      <c r="Z72" s="37" t="s">
        <v>39</v>
      </c>
      <c r="AA72" s="26">
        <f t="shared" si="11"/>
        <v>0</v>
      </c>
      <c r="AC72" s="83">
        <f t="shared" si="3"/>
        <v>0</v>
      </c>
    </row>
    <row r="73" spans="1:29" ht="12.75" x14ac:dyDescent="0.2">
      <c r="A73" s="40" t="s">
        <v>5</v>
      </c>
      <c r="B73" s="1" t="s">
        <v>39</v>
      </c>
      <c r="C73" s="19" t="s">
        <v>173</v>
      </c>
      <c r="D73" s="1">
        <v>72</v>
      </c>
      <c r="E73" s="25">
        <v>0.2</v>
      </c>
      <c r="F73" s="65">
        <v>1.78</v>
      </c>
      <c r="G73" s="65">
        <f t="shared" ref="G73:G136" si="12">IFERROR((D73*E73)+(D73*F73),0)</f>
        <v>142.56</v>
      </c>
      <c r="H73" s="10" t="s">
        <v>103</v>
      </c>
      <c r="I73" s="27"/>
      <c r="J73" s="27"/>
      <c r="K73" s="82">
        <f t="shared" si="10"/>
        <v>0</v>
      </c>
      <c r="L73" s="29"/>
      <c r="M73" s="82">
        <f>'[1]MGN Liner Weekly Avail - 16 wks'!C117</f>
        <v>0</v>
      </c>
      <c r="N73" s="82">
        <f>'[1]MGN Liner Weekly Avail - 16 wks'!D117+'[1]MGN Liner Weekly Avail - 16 wks'!E117</f>
        <v>0</v>
      </c>
      <c r="O73" s="82">
        <f>'[1]MGN Liner Weekly Avail - 16 wks'!F117+'[1]MGN Liner Weekly Avail - 16 wks'!G117+'[1]MGN Liner Weekly Avail - 16 wks'!H117</f>
        <v>0</v>
      </c>
      <c r="P73" s="82">
        <f>'[1]MGN Liner Weekly Avail - 16 wks'!I117+'[1]MGN Liner Weekly Avail - 16 wks'!J117+'[1]MGN Liner Weekly Avail - 16 wks'!K117</f>
        <v>600</v>
      </c>
      <c r="Q73" s="82">
        <f>'[1]MGN Liner Weekly Avail - 16 wks'!L117+'[1]MGN Liner Weekly Avail - 16 wks'!M117</f>
        <v>0</v>
      </c>
      <c r="R73" s="82">
        <f>'[1]MGN Liner Weekly Avail - 16 wks'!N117+'[1]MGN Liner Weekly Avail - 16 wks'!O117+'[1]MGN Liner Weekly Avail - 16 wks'!P117</f>
        <v>0</v>
      </c>
      <c r="S73" s="82">
        <f>'[1]MGN Liner Weekly Avail - 16 wks'!Q117+'[1]MGN Liner Weekly Avail - 16 wks'!R117</f>
        <v>0</v>
      </c>
      <c r="T73" s="82">
        <f>'[1]MGN Liner Weekly Avail - 16 wks'!S117+'[1]MGN Liner Weekly Avail - 16 wks'!T117</f>
        <v>0</v>
      </c>
      <c r="U73" s="82">
        <f>'[1]MGN Liner Weekly Avail - 16 wks'!U117+'[1]MGN Liner Weekly Avail - 16 wks'!V117</f>
        <v>0</v>
      </c>
      <c r="V73" s="82">
        <f>'[1]MGN Liner Weekly Avail - 16 wks'!W117+'[1]MGN Liner Weekly Avail - 16 wks'!X117</f>
        <v>0</v>
      </c>
      <c r="W73" s="84">
        <f>'[1]MGN Liner Weekly Avail - 16 wks'!Y117+'[1]MGN Liner Weekly Avail - 16 wks'!Z117+'[1]MGN Liner Weekly Avail - 16 wks'!AA117</f>
        <v>0</v>
      </c>
      <c r="X73" s="49">
        <f t="shared" ref="X73:X104" si="13">SUM(I73:W73)</f>
        <v>600</v>
      </c>
      <c r="Y73" s="42"/>
      <c r="Z73" s="37" t="s">
        <v>39</v>
      </c>
      <c r="AA73" s="26">
        <f t="shared" si="11"/>
        <v>1068</v>
      </c>
      <c r="AC73" s="83">
        <f t="shared" si="3"/>
        <v>600</v>
      </c>
    </row>
    <row r="74" spans="1:29" ht="12.75" x14ac:dyDescent="0.2">
      <c r="A74" s="40" t="s">
        <v>5</v>
      </c>
      <c r="B74" s="1" t="s">
        <v>39</v>
      </c>
      <c r="C74" s="19" t="s">
        <v>174</v>
      </c>
      <c r="D74" s="1">
        <v>72</v>
      </c>
      <c r="E74" s="25">
        <v>0.2</v>
      </c>
      <c r="F74" s="65">
        <v>1.8</v>
      </c>
      <c r="G74" s="65">
        <f t="shared" si="12"/>
        <v>144</v>
      </c>
      <c r="H74" s="10" t="s">
        <v>103</v>
      </c>
      <c r="I74" s="27"/>
      <c r="J74" s="27"/>
      <c r="K74" s="82">
        <f t="shared" si="10"/>
        <v>0</v>
      </c>
      <c r="L74" s="29"/>
      <c r="M74" s="82">
        <f>'[1]MGN Liner Weekly Avail - 16 wks'!C118</f>
        <v>0</v>
      </c>
      <c r="N74" s="82">
        <f>'[1]MGN Liner Weekly Avail - 16 wks'!D118+'[1]MGN Liner Weekly Avail - 16 wks'!E118</f>
        <v>0</v>
      </c>
      <c r="O74" s="82">
        <f>'[1]MGN Liner Weekly Avail - 16 wks'!F118+'[1]MGN Liner Weekly Avail - 16 wks'!G118+'[1]MGN Liner Weekly Avail - 16 wks'!H118</f>
        <v>0</v>
      </c>
      <c r="P74" s="82">
        <f>'[1]MGN Liner Weekly Avail - 16 wks'!I118+'[1]MGN Liner Weekly Avail - 16 wks'!J118+'[1]MGN Liner Weekly Avail - 16 wks'!K118</f>
        <v>0</v>
      </c>
      <c r="Q74" s="82">
        <f>'[1]MGN Liner Weekly Avail - 16 wks'!L118+'[1]MGN Liner Weekly Avail - 16 wks'!M118</f>
        <v>0</v>
      </c>
      <c r="R74" s="82">
        <f>'[1]MGN Liner Weekly Avail - 16 wks'!N118+'[1]MGN Liner Weekly Avail - 16 wks'!O118+'[1]MGN Liner Weekly Avail - 16 wks'!P118</f>
        <v>0</v>
      </c>
      <c r="S74" s="82">
        <f>'[1]MGN Liner Weekly Avail - 16 wks'!Q118+'[1]MGN Liner Weekly Avail - 16 wks'!R118</f>
        <v>0</v>
      </c>
      <c r="T74" s="82">
        <f>'[1]MGN Liner Weekly Avail - 16 wks'!S118+'[1]MGN Liner Weekly Avail - 16 wks'!T118</f>
        <v>1500</v>
      </c>
      <c r="U74" s="82">
        <f>'[1]MGN Liner Weekly Avail - 16 wks'!U118+'[1]MGN Liner Weekly Avail - 16 wks'!V118</f>
        <v>0</v>
      </c>
      <c r="V74" s="82">
        <f>'[1]MGN Liner Weekly Avail - 16 wks'!W118+'[1]MGN Liner Weekly Avail - 16 wks'!X118</f>
        <v>3000</v>
      </c>
      <c r="W74" s="84">
        <f>'[1]MGN Liner Weekly Avail - 16 wks'!Y118+'[1]MGN Liner Weekly Avail - 16 wks'!Z118+'[1]MGN Liner Weekly Avail - 16 wks'!AA118</f>
        <v>0</v>
      </c>
      <c r="X74" s="49">
        <f t="shared" si="13"/>
        <v>4500</v>
      </c>
      <c r="Y74" s="42"/>
      <c r="Z74" s="37" t="s">
        <v>39</v>
      </c>
      <c r="AA74" s="26">
        <f t="shared" si="11"/>
        <v>8100</v>
      </c>
      <c r="AC74" s="83">
        <f t="shared" ref="AC74:AC137" si="14">SUM(K74:W74)</f>
        <v>4500</v>
      </c>
    </row>
    <row r="75" spans="1:29" ht="12.75" x14ac:dyDescent="0.2">
      <c r="A75" s="40" t="s">
        <v>5</v>
      </c>
      <c r="B75" s="1" t="s">
        <v>39</v>
      </c>
      <c r="C75" s="19" t="s">
        <v>175</v>
      </c>
      <c r="D75" s="1">
        <v>72</v>
      </c>
      <c r="E75" s="25">
        <v>0.2</v>
      </c>
      <c r="F75" s="65">
        <v>1.8</v>
      </c>
      <c r="G75" s="65">
        <f t="shared" si="12"/>
        <v>144</v>
      </c>
      <c r="H75" s="10" t="s">
        <v>103</v>
      </c>
      <c r="I75" s="27"/>
      <c r="J75" s="27"/>
      <c r="K75" s="82">
        <f t="shared" si="10"/>
        <v>0</v>
      </c>
      <c r="L75" s="29"/>
      <c r="M75" s="82">
        <f>'[1]MGN Liner Weekly Avail - 16 wks'!C119</f>
        <v>0</v>
      </c>
      <c r="N75" s="82">
        <v>0</v>
      </c>
      <c r="O75" s="82">
        <f>'[1]MGN Liner Weekly Avail - 16 wks'!F119+'[1]MGN Liner Weekly Avail - 16 wks'!G119+'[1]MGN Liner Weekly Avail - 16 wks'!H119</f>
        <v>0</v>
      </c>
      <c r="P75" s="82">
        <f>'[1]MGN Liner Weekly Avail - 16 wks'!I119+'[1]MGN Liner Weekly Avail - 16 wks'!J119+'[1]MGN Liner Weekly Avail - 16 wks'!K119</f>
        <v>0</v>
      </c>
      <c r="Q75" s="82">
        <f>'[1]MGN Liner Weekly Avail - 16 wks'!L119+'[1]MGN Liner Weekly Avail - 16 wks'!M119</f>
        <v>0</v>
      </c>
      <c r="R75" s="82">
        <f>'[1]MGN Liner Weekly Avail - 16 wks'!N119+'[1]MGN Liner Weekly Avail - 16 wks'!O119+'[1]MGN Liner Weekly Avail - 16 wks'!P119</f>
        <v>0</v>
      </c>
      <c r="S75" s="82">
        <f>'[1]MGN Liner Weekly Avail - 16 wks'!Q119+'[1]MGN Liner Weekly Avail - 16 wks'!R119</f>
        <v>0</v>
      </c>
      <c r="T75" s="82">
        <f>'[1]MGN Liner Weekly Avail - 16 wks'!S119+'[1]MGN Liner Weekly Avail - 16 wks'!T119</f>
        <v>500</v>
      </c>
      <c r="U75" s="82">
        <f>'[1]MGN Liner Weekly Avail - 16 wks'!U119+'[1]MGN Liner Weekly Avail - 16 wks'!V119</f>
        <v>0</v>
      </c>
      <c r="V75" s="82">
        <f>'[1]MGN Liner Weekly Avail - 16 wks'!W119+'[1]MGN Liner Weekly Avail - 16 wks'!X119</f>
        <v>0</v>
      </c>
      <c r="W75" s="84">
        <f>'[1]MGN Liner Weekly Avail - 16 wks'!Y119+'[1]MGN Liner Weekly Avail - 16 wks'!Z119+'[1]MGN Liner Weekly Avail - 16 wks'!AA119</f>
        <v>1500</v>
      </c>
      <c r="X75" s="49">
        <f t="shared" si="13"/>
        <v>2000</v>
      </c>
      <c r="Y75" s="42"/>
      <c r="Z75" s="37" t="s">
        <v>39</v>
      </c>
      <c r="AA75" s="26">
        <f t="shared" si="11"/>
        <v>3600</v>
      </c>
      <c r="AC75" s="83">
        <f t="shared" si="14"/>
        <v>2000</v>
      </c>
    </row>
    <row r="76" spans="1:29" ht="12.75" x14ac:dyDescent="0.2">
      <c r="A76" s="40" t="s">
        <v>5</v>
      </c>
      <c r="B76" s="1" t="s">
        <v>39</v>
      </c>
      <c r="C76" s="19" t="s">
        <v>176</v>
      </c>
      <c r="D76" s="1">
        <v>72</v>
      </c>
      <c r="E76" s="25">
        <v>0.2</v>
      </c>
      <c r="F76" s="65">
        <v>1.8</v>
      </c>
      <c r="G76" s="65">
        <f t="shared" si="12"/>
        <v>144</v>
      </c>
      <c r="H76" s="10" t="s">
        <v>103</v>
      </c>
      <c r="I76" s="27"/>
      <c r="J76" s="27"/>
      <c r="K76" s="82">
        <f t="shared" si="10"/>
        <v>0</v>
      </c>
      <c r="L76" s="29"/>
      <c r="M76" s="82">
        <f>'[1]MGN Liner Weekly Avail - 16 wks'!C120</f>
        <v>0</v>
      </c>
      <c r="N76" s="82">
        <f>'[1]MGN Liner Weekly Avail - 16 wks'!D120+'[1]MGN Liner Weekly Avail - 16 wks'!E120</f>
        <v>0</v>
      </c>
      <c r="O76" s="82">
        <f>'[1]MGN Liner Weekly Avail - 16 wks'!F120+'[1]MGN Liner Weekly Avail - 16 wks'!G120+'[1]MGN Liner Weekly Avail - 16 wks'!H120</f>
        <v>0</v>
      </c>
      <c r="P76" s="82">
        <f>'[1]MGN Liner Weekly Avail - 16 wks'!I120+'[1]MGN Liner Weekly Avail - 16 wks'!J120+'[1]MGN Liner Weekly Avail - 16 wks'!K120</f>
        <v>0</v>
      </c>
      <c r="Q76" s="82">
        <f>'[1]MGN Liner Weekly Avail - 16 wks'!L120+'[1]MGN Liner Weekly Avail - 16 wks'!M120</f>
        <v>0</v>
      </c>
      <c r="R76" s="82">
        <f>'[1]MGN Liner Weekly Avail - 16 wks'!N120+'[1]MGN Liner Weekly Avail - 16 wks'!O120+'[1]MGN Liner Weekly Avail - 16 wks'!P120</f>
        <v>0</v>
      </c>
      <c r="S76" s="82">
        <f>'[1]MGN Liner Weekly Avail - 16 wks'!Q120+'[1]MGN Liner Weekly Avail - 16 wks'!R120</f>
        <v>500</v>
      </c>
      <c r="T76" s="82">
        <f>'[1]MGN Liner Weekly Avail - 16 wks'!S120+'[1]MGN Liner Weekly Avail - 16 wks'!T120</f>
        <v>0</v>
      </c>
      <c r="U76" s="82">
        <f>'[1]MGN Liner Weekly Avail - 16 wks'!U120+'[1]MGN Liner Weekly Avail - 16 wks'!V120</f>
        <v>2500</v>
      </c>
      <c r="V76" s="82">
        <f>'[1]MGN Liner Weekly Avail - 16 wks'!W120+'[1]MGN Liner Weekly Avail - 16 wks'!X120</f>
        <v>0</v>
      </c>
      <c r="W76" s="84">
        <f>'[1]MGN Liner Weekly Avail - 16 wks'!Y120+'[1]MGN Liner Weekly Avail - 16 wks'!Z120+'[1]MGN Liner Weekly Avail - 16 wks'!AA120</f>
        <v>0</v>
      </c>
      <c r="X76" s="49">
        <f t="shared" si="13"/>
        <v>3000</v>
      </c>
      <c r="Y76" s="42"/>
      <c r="Z76" s="37" t="s">
        <v>39</v>
      </c>
      <c r="AA76" s="26">
        <f t="shared" si="11"/>
        <v>5400</v>
      </c>
      <c r="AC76" s="83">
        <f t="shared" si="14"/>
        <v>3000</v>
      </c>
    </row>
    <row r="77" spans="1:29" ht="12.75" x14ac:dyDescent="0.2">
      <c r="A77" s="40" t="s">
        <v>5</v>
      </c>
      <c r="B77" s="1" t="s">
        <v>39</v>
      </c>
      <c r="C77" s="19" t="s">
        <v>177</v>
      </c>
      <c r="D77" s="1">
        <v>72</v>
      </c>
      <c r="E77" s="25">
        <v>0.15</v>
      </c>
      <c r="F77" s="65">
        <v>1.82</v>
      </c>
      <c r="G77" s="65">
        <f t="shared" si="12"/>
        <v>141.84</v>
      </c>
      <c r="H77" s="10" t="s">
        <v>103</v>
      </c>
      <c r="I77" s="27"/>
      <c r="J77" s="27"/>
      <c r="K77" s="82">
        <f t="shared" si="10"/>
        <v>0</v>
      </c>
      <c r="L77" s="29"/>
      <c r="M77" s="82">
        <f>'[1]MGN Liner Weekly Avail - 16 wks'!C121</f>
        <v>0</v>
      </c>
      <c r="N77" s="82">
        <f>'[1]MGN Liner Weekly Avail - 16 wks'!D121+'[1]MGN Liner Weekly Avail - 16 wks'!E121</f>
        <v>0</v>
      </c>
      <c r="O77" s="82">
        <f>'[1]MGN Liner Weekly Avail - 16 wks'!F121+'[1]MGN Liner Weekly Avail - 16 wks'!G121+'[1]MGN Liner Weekly Avail - 16 wks'!H121</f>
        <v>0</v>
      </c>
      <c r="P77" s="82">
        <f>'[1]MGN Liner Weekly Avail - 16 wks'!I121+'[1]MGN Liner Weekly Avail - 16 wks'!J121+'[1]MGN Liner Weekly Avail - 16 wks'!K121</f>
        <v>0</v>
      </c>
      <c r="Q77" s="82">
        <f>'[1]MGN Liner Weekly Avail - 16 wks'!L121+'[1]MGN Liner Weekly Avail - 16 wks'!M121</f>
        <v>100</v>
      </c>
      <c r="R77" s="82">
        <f>'[1]MGN Liner Weekly Avail - 16 wks'!N121+'[1]MGN Liner Weekly Avail - 16 wks'!O121+'[1]MGN Liner Weekly Avail - 16 wks'!P121</f>
        <v>0</v>
      </c>
      <c r="S77" s="82">
        <f>'[1]MGN Liner Weekly Avail - 16 wks'!Q121+'[1]MGN Liner Weekly Avail - 16 wks'!R121</f>
        <v>0</v>
      </c>
      <c r="T77" s="82">
        <f>'[1]MGN Liner Weekly Avail - 16 wks'!S121+'[1]MGN Liner Weekly Avail - 16 wks'!T121</f>
        <v>0</v>
      </c>
      <c r="U77" s="82">
        <f>'[1]MGN Liner Weekly Avail - 16 wks'!U121+'[1]MGN Liner Weekly Avail - 16 wks'!V121</f>
        <v>2000</v>
      </c>
      <c r="V77" s="82">
        <f>'[1]MGN Liner Weekly Avail - 16 wks'!W121+'[1]MGN Liner Weekly Avail - 16 wks'!X121</f>
        <v>0</v>
      </c>
      <c r="W77" s="84">
        <f>'[1]MGN Liner Weekly Avail - 16 wks'!Y121+'[1]MGN Liner Weekly Avail - 16 wks'!Z121+'[1]MGN Liner Weekly Avail - 16 wks'!AA121</f>
        <v>0</v>
      </c>
      <c r="X77" s="49">
        <f t="shared" si="13"/>
        <v>2100</v>
      </c>
      <c r="Y77" s="42"/>
      <c r="Z77" s="37" t="s">
        <v>39</v>
      </c>
      <c r="AA77" s="26">
        <f t="shared" si="11"/>
        <v>3822</v>
      </c>
      <c r="AC77" s="83">
        <f t="shared" si="14"/>
        <v>2100</v>
      </c>
    </row>
    <row r="78" spans="1:29" ht="12.75" x14ac:dyDescent="0.2">
      <c r="A78" s="40" t="s">
        <v>5</v>
      </c>
      <c r="B78" s="1" t="s">
        <v>39</v>
      </c>
      <c r="C78" s="19" t="s">
        <v>178</v>
      </c>
      <c r="D78" s="1">
        <v>72</v>
      </c>
      <c r="E78" s="25">
        <v>0.2</v>
      </c>
      <c r="F78" s="65">
        <v>1.8</v>
      </c>
      <c r="G78" s="65">
        <f t="shared" si="12"/>
        <v>144</v>
      </c>
      <c r="H78" s="10" t="s">
        <v>103</v>
      </c>
      <c r="I78" s="29"/>
      <c r="J78" s="29"/>
      <c r="K78" s="82">
        <f t="shared" si="10"/>
        <v>0</v>
      </c>
      <c r="L78" s="29"/>
      <c r="M78" s="82">
        <f>'[1]MGN Liner Weekly Avail - 16 wks'!C122</f>
        <v>0</v>
      </c>
      <c r="N78" s="82">
        <f>'[1]MGN Liner Weekly Avail - 16 wks'!D122+'[1]MGN Liner Weekly Avail - 16 wks'!E122</f>
        <v>0</v>
      </c>
      <c r="O78" s="82">
        <f>'[1]MGN Liner Weekly Avail - 16 wks'!F122+'[1]MGN Liner Weekly Avail - 16 wks'!G122+'[1]MGN Liner Weekly Avail - 16 wks'!H122</f>
        <v>600</v>
      </c>
      <c r="P78" s="82">
        <f>'[1]MGN Liner Weekly Avail - 16 wks'!I122+'[1]MGN Liner Weekly Avail - 16 wks'!J122+'[1]MGN Liner Weekly Avail - 16 wks'!K122</f>
        <v>0</v>
      </c>
      <c r="Q78" s="82">
        <f>'[1]MGN Liner Weekly Avail - 16 wks'!L122+'[1]MGN Liner Weekly Avail - 16 wks'!M122</f>
        <v>0</v>
      </c>
      <c r="R78" s="82">
        <f>'[1]MGN Liner Weekly Avail - 16 wks'!N122+'[1]MGN Liner Weekly Avail - 16 wks'!O122+'[1]MGN Liner Weekly Avail - 16 wks'!P122</f>
        <v>0</v>
      </c>
      <c r="S78" s="82">
        <f>'[1]MGN Liner Weekly Avail - 16 wks'!Q122+'[1]MGN Liner Weekly Avail - 16 wks'!R122</f>
        <v>0</v>
      </c>
      <c r="T78" s="82">
        <f>'[1]MGN Liner Weekly Avail - 16 wks'!S122+'[1]MGN Liner Weekly Avail - 16 wks'!T122</f>
        <v>0</v>
      </c>
      <c r="U78" s="82">
        <f>'[1]MGN Liner Weekly Avail - 16 wks'!U122+'[1]MGN Liner Weekly Avail - 16 wks'!V122</f>
        <v>1000</v>
      </c>
      <c r="V78" s="82">
        <f>'[1]MGN Liner Weekly Avail - 16 wks'!W122+'[1]MGN Liner Weekly Avail - 16 wks'!X122</f>
        <v>0</v>
      </c>
      <c r="W78" s="84">
        <f>'[1]MGN Liner Weekly Avail - 16 wks'!Y122+'[1]MGN Liner Weekly Avail - 16 wks'!Z122+'[1]MGN Liner Weekly Avail - 16 wks'!AA122</f>
        <v>0</v>
      </c>
      <c r="X78" s="49">
        <f t="shared" si="13"/>
        <v>1600</v>
      </c>
      <c r="Y78" s="42"/>
      <c r="Z78" s="37" t="s">
        <v>39</v>
      </c>
      <c r="AA78" s="26">
        <f t="shared" si="11"/>
        <v>2880</v>
      </c>
      <c r="AC78" s="83">
        <f t="shared" si="14"/>
        <v>1600</v>
      </c>
    </row>
    <row r="79" spans="1:29" ht="12.75" x14ac:dyDescent="0.2">
      <c r="A79" s="40" t="s">
        <v>5</v>
      </c>
      <c r="B79" s="2" t="s">
        <v>39</v>
      </c>
      <c r="C79" s="13" t="s">
        <v>179</v>
      </c>
      <c r="D79" s="10">
        <v>72</v>
      </c>
      <c r="E79" s="6">
        <v>0.23</v>
      </c>
      <c r="F79" s="65">
        <v>2.19</v>
      </c>
      <c r="G79" s="65">
        <f t="shared" si="12"/>
        <v>174.24</v>
      </c>
      <c r="H79" s="4" t="s">
        <v>8</v>
      </c>
      <c r="I79" s="5"/>
      <c r="J79" s="11">
        <v>2232</v>
      </c>
      <c r="K79" s="11">
        <f t="shared" si="10"/>
        <v>2232</v>
      </c>
      <c r="L79" s="78"/>
      <c r="M79" s="11">
        <v>2520</v>
      </c>
      <c r="N79" s="11">
        <v>2520</v>
      </c>
      <c r="O79" s="11"/>
      <c r="P79" s="11"/>
      <c r="Q79" s="11"/>
      <c r="R79" s="11"/>
      <c r="S79" s="11"/>
      <c r="T79" s="11"/>
      <c r="U79" s="11"/>
      <c r="V79" s="11"/>
      <c r="W79" s="51"/>
      <c r="X79" s="49">
        <f t="shared" si="13"/>
        <v>9504</v>
      </c>
      <c r="Y79" s="41" t="s">
        <v>47</v>
      </c>
      <c r="Z79" s="35" t="s">
        <v>39</v>
      </c>
      <c r="AA79" s="7">
        <f>+X79*F79</f>
        <v>20813.759999999998</v>
      </c>
      <c r="AC79" s="83">
        <f t="shared" si="14"/>
        <v>7272</v>
      </c>
    </row>
    <row r="80" spans="1:29" ht="12.75" x14ac:dyDescent="0.2">
      <c r="A80" s="40" t="s">
        <v>5</v>
      </c>
      <c r="B80" s="1" t="s">
        <v>39</v>
      </c>
      <c r="C80" s="19" t="s">
        <v>180</v>
      </c>
      <c r="D80" s="1">
        <v>72</v>
      </c>
      <c r="E80" s="25">
        <v>0.23</v>
      </c>
      <c r="F80" s="65">
        <v>1.8</v>
      </c>
      <c r="G80" s="65">
        <f t="shared" si="12"/>
        <v>146.16</v>
      </c>
      <c r="H80" s="10" t="s">
        <v>103</v>
      </c>
      <c r="I80" s="29"/>
      <c r="J80" s="29"/>
      <c r="K80" s="82">
        <f t="shared" si="10"/>
        <v>0</v>
      </c>
      <c r="L80" s="29"/>
      <c r="M80" s="82">
        <f>'[1]MGN Liner Weekly Avail - 16 wks'!C123</f>
        <v>0</v>
      </c>
      <c r="N80" s="82">
        <f>'[1]MGN Liner Weekly Avail - 16 wks'!D123+'[1]MGN Liner Weekly Avail - 16 wks'!E123</f>
        <v>0</v>
      </c>
      <c r="O80" s="82">
        <f>'[1]MGN Liner Weekly Avail - 16 wks'!F123+'[1]MGN Liner Weekly Avail - 16 wks'!G123+'[1]MGN Liner Weekly Avail - 16 wks'!H123</f>
        <v>0</v>
      </c>
      <c r="P80" s="82" t="s">
        <v>104</v>
      </c>
      <c r="Q80" s="82">
        <v>12</v>
      </c>
      <c r="R80" s="82" t="s">
        <v>104</v>
      </c>
      <c r="S80" s="82">
        <f>'[1]MGN Liner Weekly Avail - 16 wks'!Q123+'[1]MGN Liner Weekly Avail - 16 wks'!R123</f>
        <v>0</v>
      </c>
      <c r="T80" s="82">
        <f>'[1]MGN Liner Weekly Avail - 16 wks'!S123+'[1]MGN Liner Weekly Avail - 16 wks'!T123</f>
        <v>0</v>
      </c>
      <c r="U80" s="82">
        <f>'[1]MGN Liner Weekly Avail - 16 wks'!U123+'[1]MGN Liner Weekly Avail - 16 wks'!V123</f>
        <v>2000</v>
      </c>
      <c r="V80" s="82">
        <f>'[1]MGN Liner Weekly Avail - 16 wks'!W123+'[1]MGN Liner Weekly Avail - 16 wks'!X123</f>
        <v>0</v>
      </c>
      <c r="W80" s="84" t="s">
        <v>104</v>
      </c>
      <c r="X80" s="49">
        <f t="shared" si="13"/>
        <v>2012</v>
      </c>
      <c r="Y80" s="42"/>
      <c r="Z80" s="37" t="s">
        <v>39</v>
      </c>
      <c r="AA80" s="26">
        <f t="shared" ref="AA80:AA101" si="15">+F80*X80</f>
        <v>3621.6</v>
      </c>
      <c r="AC80" s="83">
        <f t="shared" si="14"/>
        <v>2012</v>
      </c>
    </row>
    <row r="81" spans="1:29" ht="12.75" x14ac:dyDescent="0.2">
      <c r="A81" s="40" t="s">
        <v>5</v>
      </c>
      <c r="B81" s="1" t="s">
        <v>39</v>
      </c>
      <c r="C81" s="19" t="s">
        <v>181</v>
      </c>
      <c r="D81" s="1">
        <v>72</v>
      </c>
      <c r="E81" s="25">
        <v>0.23</v>
      </c>
      <c r="F81" s="65">
        <v>1.8</v>
      </c>
      <c r="G81" s="65">
        <f t="shared" si="12"/>
        <v>146.16</v>
      </c>
      <c r="H81" s="10" t="s">
        <v>103</v>
      </c>
      <c r="I81" s="29"/>
      <c r="J81" s="29"/>
      <c r="K81" s="82">
        <f t="shared" si="10"/>
        <v>0</v>
      </c>
      <c r="L81" s="29"/>
      <c r="M81" s="82">
        <f>'[1]MGN Liner Weekly Avail - 16 wks'!C124</f>
        <v>0</v>
      </c>
      <c r="N81" s="82">
        <f>'[1]MGN Liner Weekly Avail - 16 wks'!D124+'[1]MGN Liner Weekly Avail - 16 wks'!E124</f>
        <v>0</v>
      </c>
      <c r="O81" s="82">
        <f>'[1]MGN Liner Weekly Avail - 16 wks'!F124+'[1]MGN Liner Weekly Avail - 16 wks'!G124+'[1]MGN Liner Weekly Avail - 16 wks'!H124</f>
        <v>0</v>
      </c>
      <c r="P81" s="82">
        <f>'[1]MGN Liner Weekly Avail - 16 wks'!I124+'[1]MGN Liner Weekly Avail - 16 wks'!J124+'[1]MGN Liner Weekly Avail - 16 wks'!K124</f>
        <v>0</v>
      </c>
      <c r="Q81" s="82">
        <f>'[1]MGN Liner Weekly Avail - 16 wks'!L124+'[1]MGN Liner Weekly Avail - 16 wks'!M124</f>
        <v>0</v>
      </c>
      <c r="R81" s="82">
        <f>'[1]MGN Liner Weekly Avail - 16 wks'!N124+'[1]MGN Liner Weekly Avail - 16 wks'!O124+'[1]MGN Liner Weekly Avail - 16 wks'!P124</f>
        <v>0</v>
      </c>
      <c r="S81" s="82">
        <f>'[1]MGN Liner Weekly Avail - 16 wks'!Q124+'[1]MGN Liner Weekly Avail - 16 wks'!R124</f>
        <v>0</v>
      </c>
      <c r="T81" s="82">
        <f>'[1]MGN Liner Weekly Avail - 16 wks'!S124+'[1]MGN Liner Weekly Avail - 16 wks'!T124</f>
        <v>0</v>
      </c>
      <c r="U81" s="82">
        <f>'[1]MGN Liner Weekly Avail - 16 wks'!U124+'[1]MGN Liner Weekly Avail - 16 wks'!V124</f>
        <v>0</v>
      </c>
      <c r="V81" s="82">
        <f>'[1]MGN Liner Weekly Avail - 16 wks'!W124+'[1]MGN Liner Weekly Avail - 16 wks'!X124</f>
        <v>0</v>
      </c>
      <c r="W81" s="84">
        <f>'[1]MGN Liner Weekly Avail - 16 wks'!Y124+'[1]MGN Liner Weekly Avail - 16 wks'!Z124+'[1]MGN Liner Weekly Avail - 16 wks'!AA124</f>
        <v>0</v>
      </c>
      <c r="X81" s="49">
        <f t="shared" si="13"/>
        <v>0</v>
      </c>
      <c r="Y81" s="42"/>
      <c r="Z81" s="37" t="s">
        <v>39</v>
      </c>
      <c r="AA81" s="26">
        <f t="shared" si="15"/>
        <v>0</v>
      </c>
      <c r="AC81" s="83">
        <f t="shared" si="14"/>
        <v>0</v>
      </c>
    </row>
    <row r="82" spans="1:29" ht="12.75" x14ac:dyDescent="0.2">
      <c r="A82" s="40" t="s">
        <v>5</v>
      </c>
      <c r="B82" s="1" t="s">
        <v>39</v>
      </c>
      <c r="C82" s="19" t="s">
        <v>182</v>
      </c>
      <c r="D82" s="1">
        <v>72</v>
      </c>
      <c r="E82" s="25">
        <v>0.23</v>
      </c>
      <c r="F82" s="65">
        <v>1.8</v>
      </c>
      <c r="G82" s="65">
        <f t="shared" si="12"/>
        <v>146.16</v>
      </c>
      <c r="H82" s="10" t="s">
        <v>103</v>
      </c>
      <c r="I82" s="29"/>
      <c r="J82" s="29"/>
      <c r="K82" s="82">
        <f t="shared" si="10"/>
        <v>0</v>
      </c>
      <c r="L82" s="29"/>
      <c r="M82" s="82">
        <f>'[1]MGN Liner Weekly Avail - 16 wks'!C125</f>
        <v>0</v>
      </c>
      <c r="N82" s="82">
        <f>'[1]MGN Liner Weekly Avail - 16 wks'!D125+'[1]MGN Liner Weekly Avail - 16 wks'!E125</f>
        <v>0</v>
      </c>
      <c r="O82" s="82">
        <f>'[1]MGN Liner Weekly Avail - 16 wks'!F125+'[1]MGN Liner Weekly Avail - 16 wks'!G125+'[1]MGN Liner Weekly Avail - 16 wks'!H125</f>
        <v>0</v>
      </c>
      <c r="P82" s="82">
        <f>'[1]MGN Liner Weekly Avail - 16 wks'!I125+'[1]MGN Liner Weekly Avail - 16 wks'!J125+'[1]MGN Liner Weekly Avail - 16 wks'!K125</f>
        <v>0</v>
      </c>
      <c r="Q82" s="82">
        <f>'[1]MGN Liner Weekly Avail - 16 wks'!L125+'[1]MGN Liner Weekly Avail - 16 wks'!M125</f>
        <v>0</v>
      </c>
      <c r="R82" s="82">
        <f>'[1]MGN Liner Weekly Avail - 16 wks'!N125+'[1]MGN Liner Weekly Avail - 16 wks'!O125+'[1]MGN Liner Weekly Avail - 16 wks'!P125</f>
        <v>2000</v>
      </c>
      <c r="S82" s="82">
        <f>'[1]MGN Liner Weekly Avail - 16 wks'!Q125+'[1]MGN Liner Weekly Avail - 16 wks'!R125</f>
        <v>0</v>
      </c>
      <c r="T82" s="82">
        <f>'[1]MGN Liner Weekly Avail - 16 wks'!S125+'[1]MGN Liner Weekly Avail - 16 wks'!T125</f>
        <v>0</v>
      </c>
      <c r="U82" s="82">
        <f>'[1]MGN Liner Weekly Avail - 16 wks'!U125+'[1]MGN Liner Weekly Avail - 16 wks'!V125</f>
        <v>0</v>
      </c>
      <c r="V82" s="82">
        <f>'[1]MGN Liner Weekly Avail - 16 wks'!W125+'[1]MGN Liner Weekly Avail - 16 wks'!X125</f>
        <v>0</v>
      </c>
      <c r="W82" s="84">
        <f>'[1]MGN Liner Weekly Avail - 16 wks'!Y125+'[1]MGN Liner Weekly Avail - 16 wks'!Z125+'[1]MGN Liner Weekly Avail - 16 wks'!AA125</f>
        <v>0</v>
      </c>
      <c r="X82" s="49">
        <f t="shared" si="13"/>
        <v>2000</v>
      </c>
      <c r="Y82" s="42"/>
      <c r="Z82" s="37" t="s">
        <v>39</v>
      </c>
      <c r="AA82" s="26">
        <f t="shared" si="15"/>
        <v>3600</v>
      </c>
      <c r="AC82" s="83">
        <f t="shared" si="14"/>
        <v>2000</v>
      </c>
    </row>
    <row r="83" spans="1:29" ht="12.75" x14ac:dyDescent="0.2">
      <c r="A83" s="40" t="s">
        <v>5</v>
      </c>
      <c r="B83" s="1" t="s">
        <v>39</v>
      </c>
      <c r="C83" s="19" t="s">
        <v>183</v>
      </c>
      <c r="D83" s="1">
        <v>72</v>
      </c>
      <c r="E83" s="25">
        <v>0.23</v>
      </c>
      <c r="F83" s="65">
        <v>1.8</v>
      </c>
      <c r="G83" s="65">
        <f t="shared" si="12"/>
        <v>146.16</v>
      </c>
      <c r="H83" s="10" t="s">
        <v>103</v>
      </c>
      <c r="I83" s="29"/>
      <c r="J83" s="29"/>
      <c r="K83" s="82">
        <f t="shared" si="10"/>
        <v>0</v>
      </c>
      <c r="L83" s="29"/>
      <c r="M83" s="82">
        <f>'[1]MGN Liner Weekly Avail - 16 wks'!C126</f>
        <v>0</v>
      </c>
      <c r="N83" s="82">
        <f>'[1]MGN Liner Weekly Avail - 16 wks'!D126+'[1]MGN Liner Weekly Avail - 16 wks'!E126</f>
        <v>0</v>
      </c>
      <c r="O83" s="82">
        <f>'[1]MGN Liner Weekly Avail - 16 wks'!F126+'[1]MGN Liner Weekly Avail - 16 wks'!G126+'[1]MGN Liner Weekly Avail - 16 wks'!H126</f>
        <v>0</v>
      </c>
      <c r="P83" s="82">
        <f>'[1]MGN Liner Weekly Avail - 16 wks'!I126+'[1]MGN Liner Weekly Avail - 16 wks'!J126+'[1]MGN Liner Weekly Avail - 16 wks'!K126</f>
        <v>0</v>
      </c>
      <c r="Q83" s="82">
        <f>'[1]MGN Liner Weekly Avail - 16 wks'!L126+'[1]MGN Liner Weekly Avail - 16 wks'!M126</f>
        <v>0</v>
      </c>
      <c r="R83" s="82">
        <f>'[1]MGN Liner Weekly Avail - 16 wks'!N126+'[1]MGN Liner Weekly Avail - 16 wks'!O126+'[1]MGN Liner Weekly Avail - 16 wks'!P126</f>
        <v>0</v>
      </c>
      <c r="S83" s="82">
        <f>'[1]MGN Liner Weekly Avail - 16 wks'!Q126+'[1]MGN Liner Weekly Avail - 16 wks'!R126</f>
        <v>0</v>
      </c>
      <c r="T83" s="82">
        <f>'[1]MGN Liner Weekly Avail - 16 wks'!S126+'[1]MGN Liner Weekly Avail - 16 wks'!T126</f>
        <v>0</v>
      </c>
      <c r="U83" s="82">
        <f>'[1]MGN Liner Weekly Avail - 16 wks'!U126+'[1]MGN Liner Weekly Avail - 16 wks'!V126</f>
        <v>0</v>
      </c>
      <c r="V83" s="82">
        <f>'[1]MGN Liner Weekly Avail - 16 wks'!W126+'[1]MGN Liner Weekly Avail - 16 wks'!X126</f>
        <v>0</v>
      </c>
      <c r="W83" s="84">
        <f>'[1]MGN Liner Weekly Avail - 16 wks'!Y126+'[1]MGN Liner Weekly Avail - 16 wks'!Z126+'[1]MGN Liner Weekly Avail - 16 wks'!AA126</f>
        <v>0</v>
      </c>
      <c r="X83" s="49">
        <f t="shared" si="13"/>
        <v>0</v>
      </c>
      <c r="Y83" s="42"/>
      <c r="Z83" s="37" t="s">
        <v>39</v>
      </c>
      <c r="AA83" s="26">
        <f t="shared" si="15"/>
        <v>0</v>
      </c>
      <c r="AC83" s="83">
        <f t="shared" si="14"/>
        <v>0</v>
      </c>
    </row>
    <row r="84" spans="1:29" ht="12.75" x14ac:dyDescent="0.2">
      <c r="A84" s="40" t="s">
        <v>5</v>
      </c>
      <c r="B84" s="1" t="s">
        <v>39</v>
      </c>
      <c r="C84" s="19" t="s">
        <v>184</v>
      </c>
      <c r="D84" s="1">
        <v>72</v>
      </c>
      <c r="E84" s="25">
        <v>0.23</v>
      </c>
      <c r="F84" s="65">
        <v>1.8</v>
      </c>
      <c r="G84" s="65">
        <f t="shared" si="12"/>
        <v>146.16</v>
      </c>
      <c r="H84" s="10" t="s">
        <v>103</v>
      </c>
      <c r="I84" s="29"/>
      <c r="J84" s="29"/>
      <c r="K84" s="82">
        <f t="shared" si="10"/>
        <v>0</v>
      </c>
      <c r="L84" s="29"/>
      <c r="M84" s="82">
        <f>'[1]MGN Liner Weekly Avail - 16 wks'!C127</f>
        <v>0</v>
      </c>
      <c r="N84" s="82">
        <f>'[1]MGN Liner Weekly Avail - 16 wks'!D127+'[1]MGN Liner Weekly Avail - 16 wks'!E127</f>
        <v>0</v>
      </c>
      <c r="O84" s="82">
        <f>'[1]MGN Liner Weekly Avail - 16 wks'!F127+'[1]MGN Liner Weekly Avail - 16 wks'!G127+'[1]MGN Liner Weekly Avail - 16 wks'!H127</f>
        <v>0</v>
      </c>
      <c r="P84" s="82">
        <f>'[1]MGN Liner Weekly Avail - 16 wks'!I127+'[1]MGN Liner Weekly Avail - 16 wks'!J127+'[1]MGN Liner Weekly Avail - 16 wks'!K127</f>
        <v>0</v>
      </c>
      <c r="Q84" s="82">
        <f>'[1]MGN Liner Weekly Avail - 16 wks'!L127+'[1]MGN Liner Weekly Avail - 16 wks'!M127</f>
        <v>0</v>
      </c>
      <c r="R84" s="82">
        <f>'[1]MGN Liner Weekly Avail - 16 wks'!N127+'[1]MGN Liner Weekly Avail - 16 wks'!O127+'[1]MGN Liner Weekly Avail - 16 wks'!P127</f>
        <v>0</v>
      </c>
      <c r="S84" s="82">
        <f>'[1]MGN Liner Weekly Avail - 16 wks'!Q127+'[1]MGN Liner Weekly Avail - 16 wks'!R127</f>
        <v>2000</v>
      </c>
      <c r="T84" s="82">
        <f>'[1]MGN Liner Weekly Avail - 16 wks'!S127+'[1]MGN Liner Weekly Avail - 16 wks'!T127</f>
        <v>0</v>
      </c>
      <c r="U84" s="82">
        <f>'[1]MGN Liner Weekly Avail - 16 wks'!U127+'[1]MGN Liner Weekly Avail - 16 wks'!V127</f>
        <v>1600</v>
      </c>
      <c r="V84" s="82">
        <f>'[1]MGN Liner Weekly Avail - 16 wks'!W127+'[1]MGN Liner Weekly Avail - 16 wks'!X127</f>
        <v>0</v>
      </c>
      <c r="W84" s="84" t="s">
        <v>104</v>
      </c>
      <c r="X84" s="49">
        <f t="shared" si="13"/>
        <v>3600</v>
      </c>
      <c r="Y84" s="42"/>
      <c r="Z84" s="37" t="s">
        <v>39</v>
      </c>
      <c r="AA84" s="26">
        <f t="shared" si="15"/>
        <v>6480</v>
      </c>
      <c r="AC84" s="83">
        <f t="shared" si="14"/>
        <v>3600</v>
      </c>
    </row>
    <row r="85" spans="1:29" ht="12.75" x14ac:dyDescent="0.2">
      <c r="A85" s="40" t="s">
        <v>5</v>
      </c>
      <c r="B85" s="1" t="s">
        <v>39</v>
      </c>
      <c r="C85" s="19" t="s">
        <v>185</v>
      </c>
      <c r="D85" s="1">
        <v>72</v>
      </c>
      <c r="E85" s="25">
        <v>0.23</v>
      </c>
      <c r="F85" s="65">
        <v>1.8</v>
      </c>
      <c r="G85" s="65">
        <f t="shared" si="12"/>
        <v>146.16</v>
      </c>
      <c r="H85" s="10" t="s">
        <v>103</v>
      </c>
      <c r="I85" s="27"/>
      <c r="J85" s="27"/>
      <c r="K85" s="82">
        <f t="shared" si="10"/>
        <v>0</v>
      </c>
      <c r="L85" s="29"/>
      <c r="M85" s="82">
        <f>'[1]MGN Liner Weekly Avail - 16 wks'!C128</f>
        <v>0</v>
      </c>
      <c r="N85" s="82">
        <f>'[1]MGN Liner Weekly Avail - 16 wks'!D128+'[1]MGN Liner Weekly Avail - 16 wks'!E128</f>
        <v>0</v>
      </c>
      <c r="O85" s="82">
        <f>'[1]MGN Liner Weekly Avail - 16 wks'!F128+'[1]MGN Liner Weekly Avail - 16 wks'!G128+'[1]MGN Liner Weekly Avail - 16 wks'!H128</f>
        <v>0</v>
      </c>
      <c r="P85" s="82">
        <f>'[1]MGN Liner Weekly Avail - 16 wks'!I128+'[1]MGN Liner Weekly Avail - 16 wks'!J128+'[1]MGN Liner Weekly Avail - 16 wks'!K128</f>
        <v>0</v>
      </c>
      <c r="Q85" s="82">
        <f>'[1]MGN Liner Weekly Avail - 16 wks'!L128+'[1]MGN Liner Weekly Avail - 16 wks'!M128</f>
        <v>0</v>
      </c>
      <c r="R85" s="82">
        <f>'[1]MGN Liner Weekly Avail - 16 wks'!N128+'[1]MGN Liner Weekly Avail - 16 wks'!O128+'[1]MGN Liner Weekly Avail - 16 wks'!P128</f>
        <v>0</v>
      </c>
      <c r="S85" s="82">
        <f>'[1]MGN Liner Weekly Avail - 16 wks'!Q128+'[1]MGN Liner Weekly Avail - 16 wks'!R128</f>
        <v>0</v>
      </c>
      <c r="T85" s="82">
        <f>'[1]MGN Liner Weekly Avail - 16 wks'!S128+'[1]MGN Liner Weekly Avail - 16 wks'!T128</f>
        <v>0</v>
      </c>
      <c r="U85" s="82">
        <f>'[1]MGN Liner Weekly Avail - 16 wks'!U128+'[1]MGN Liner Weekly Avail - 16 wks'!V128</f>
        <v>0</v>
      </c>
      <c r="V85" s="82">
        <f>'[1]MGN Liner Weekly Avail - 16 wks'!W128+'[1]MGN Liner Weekly Avail - 16 wks'!X128</f>
        <v>0</v>
      </c>
      <c r="W85" s="84">
        <f>'[1]MGN Liner Weekly Avail - 16 wks'!Y128+'[1]MGN Liner Weekly Avail - 16 wks'!Z128+'[1]MGN Liner Weekly Avail - 16 wks'!AA128</f>
        <v>0</v>
      </c>
      <c r="X85" s="49">
        <f t="shared" si="13"/>
        <v>0</v>
      </c>
      <c r="Y85" s="42"/>
      <c r="Z85" s="37" t="s">
        <v>39</v>
      </c>
      <c r="AA85" s="26">
        <f t="shared" si="15"/>
        <v>0</v>
      </c>
      <c r="AC85" s="83">
        <f t="shared" si="14"/>
        <v>0</v>
      </c>
    </row>
    <row r="86" spans="1:29" s="17" customFormat="1" ht="12.75" x14ac:dyDescent="0.2">
      <c r="A86" s="40" t="s">
        <v>5</v>
      </c>
      <c r="B86" s="1" t="s">
        <v>39</v>
      </c>
      <c r="C86" s="19" t="s">
        <v>186</v>
      </c>
      <c r="D86" s="1">
        <v>72</v>
      </c>
      <c r="E86" s="25">
        <v>0.23</v>
      </c>
      <c r="F86" s="65">
        <v>1.8</v>
      </c>
      <c r="G86" s="65">
        <f t="shared" si="12"/>
        <v>146.16</v>
      </c>
      <c r="H86" s="10" t="s">
        <v>103</v>
      </c>
      <c r="I86" s="29"/>
      <c r="J86" s="29"/>
      <c r="K86" s="82">
        <f t="shared" si="10"/>
        <v>0</v>
      </c>
      <c r="L86" s="29"/>
      <c r="M86" s="82">
        <f>'[1]MGN Liner Weekly Avail - 16 wks'!C129</f>
        <v>0</v>
      </c>
      <c r="N86" s="82">
        <f>'[1]MGN Liner Weekly Avail - 16 wks'!D129+'[1]MGN Liner Weekly Avail - 16 wks'!E129</f>
        <v>0</v>
      </c>
      <c r="O86" s="82">
        <f>'[1]MGN Liner Weekly Avail - 16 wks'!F129+'[1]MGN Liner Weekly Avail - 16 wks'!G129+'[1]MGN Liner Weekly Avail - 16 wks'!H129</f>
        <v>0</v>
      </c>
      <c r="P86" s="82">
        <f>'[1]MGN Liner Weekly Avail - 16 wks'!I129+'[1]MGN Liner Weekly Avail - 16 wks'!J129+'[1]MGN Liner Weekly Avail - 16 wks'!K129</f>
        <v>0</v>
      </c>
      <c r="Q86" s="82">
        <f>'[1]MGN Liner Weekly Avail - 16 wks'!L129+'[1]MGN Liner Weekly Avail - 16 wks'!M129</f>
        <v>0</v>
      </c>
      <c r="R86" s="82">
        <f>'[1]MGN Liner Weekly Avail - 16 wks'!N129+'[1]MGN Liner Weekly Avail - 16 wks'!O129+'[1]MGN Liner Weekly Avail - 16 wks'!P129</f>
        <v>1500</v>
      </c>
      <c r="S86" s="82">
        <v>1000</v>
      </c>
      <c r="T86" s="82">
        <f>'[1]MGN Liner Weekly Avail - 16 wks'!S129+'[1]MGN Liner Weekly Avail - 16 wks'!T129</f>
        <v>0</v>
      </c>
      <c r="U86" s="82">
        <f>'[1]MGN Liner Weekly Avail - 16 wks'!U129+'[1]MGN Liner Weekly Avail - 16 wks'!V129</f>
        <v>4000</v>
      </c>
      <c r="V86" s="82">
        <f>'[1]MGN Liner Weekly Avail - 16 wks'!W129+'[1]MGN Liner Weekly Avail - 16 wks'!X129</f>
        <v>0</v>
      </c>
      <c r="W86" s="84">
        <f>'[1]MGN Liner Weekly Avail - 16 wks'!Y129+'[1]MGN Liner Weekly Avail - 16 wks'!Z129+'[1]MGN Liner Weekly Avail - 16 wks'!AA129</f>
        <v>0</v>
      </c>
      <c r="X86" s="49">
        <f t="shared" si="13"/>
        <v>6500</v>
      </c>
      <c r="Y86" s="42"/>
      <c r="Z86" s="37" t="s">
        <v>39</v>
      </c>
      <c r="AA86" s="26">
        <f t="shared" si="15"/>
        <v>11700</v>
      </c>
      <c r="AC86" s="83">
        <f t="shared" si="14"/>
        <v>6500</v>
      </c>
    </row>
    <row r="87" spans="1:29" ht="12.75" x14ac:dyDescent="0.2">
      <c r="A87" s="40" t="s">
        <v>5</v>
      </c>
      <c r="B87" s="1" t="s">
        <v>39</v>
      </c>
      <c r="C87" s="19" t="s">
        <v>187</v>
      </c>
      <c r="D87" s="1">
        <v>72</v>
      </c>
      <c r="E87" s="25">
        <v>0.23</v>
      </c>
      <c r="F87" s="65">
        <v>1.8</v>
      </c>
      <c r="G87" s="65">
        <f t="shared" si="12"/>
        <v>146.16</v>
      </c>
      <c r="H87" s="10" t="s">
        <v>103</v>
      </c>
      <c r="I87" s="29"/>
      <c r="J87" s="29"/>
      <c r="K87" s="82">
        <f t="shared" si="10"/>
        <v>0</v>
      </c>
      <c r="L87" s="29"/>
      <c r="M87" s="82">
        <f>'[1]MGN Liner Weekly Avail - 16 wks'!C130</f>
        <v>0</v>
      </c>
      <c r="N87" s="82">
        <f>'[1]MGN Liner Weekly Avail - 16 wks'!D130+'[1]MGN Liner Weekly Avail - 16 wks'!E130</f>
        <v>0</v>
      </c>
      <c r="O87" s="82">
        <f>'[1]MGN Liner Weekly Avail - 16 wks'!F130+'[1]MGN Liner Weekly Avail - 16 wks'!G130+'[1]MGN Liner Weekly Avail - 16 wks'!H130</f>
        <v>0</v>
      </c>
      <c r="P87" s="82">
        <f>'[1]MGN Liner Weekly Avail - 16 wks'!I130+'[1]MGN Liner Weekly Avail - 16 wks'!J130+'[1]MGN Liner Weekly Avail - 16 wks'!K130</f>
        <v>0</v>
      </c>
      <c r="Q87" s="82">
        <f>'[1]MGN Liner Weekly Avail - 16 wks'!L130+'[1]MGN Liner Weekly Avail - 16 wks'!M130</f>
        <v>0</v>
      </c>
      <c r="R87" s="82">
        <f>'[1]MGN Liner Weekly Avail - 16 wks'!N130+'[1]MGN Liner Weekly Avail - 16 wks'!O130+'[1]MGN Liner Weekly Avail - 16 wks'!P130</f>
        <v>0</v>
      </c>
      <c r="S87" s="82">
        <f>'[1]MGN Liner Weekly Avail - 16 wks'!Q130+'[1]MGN Liner Weekly Avail - 16 wks'!R130</f>
        <v>0</v>
      </c>
      <c r="T87" s="82">
        <f>'[1]MGN Liner Weekly Avail - 16 wks'!S130+'[1]MGN Liner Weekly Avail - 16 wks'!T130</f>
        <v>0</v>
      </c>
      <c r="U87" s="82">
        <f>'[1]MGN Liner Weekly Avail - 16 wks'!U130+'[1]MGN Liner Weekly Avail - 16 wks'!V130</f>
        <v>0</v>
      </c>
      <c r="V87" s="82">
        <f>'[1]MGN Liner Weekly Avail - 16 wks'!W130+'[1]MGN Liner Weekly Avail - 16 wks'!X130</f>
        <v>0</v>
      </c>
      <c r="W87" s="84">
        <f>'[1]MGN Liner Weekly Avail - 16 wks'!Y130+'[1]MGN Liner Weekly Avail - 16 wks'!Z130+'[1]MGN Liner Weekly Avail - 16 wks'!AA130</f>
        <v>0</v>
      </c>
      <c r="X87" s="49">
        <f t="shared" si="13"/>
        <v>0</v>
      </c>
      <c r="Y87" s="42"/>
      <c r="Z87" s="37" t="s">
        <v>39</v>
      </c>
      <c r="AA87" s="26">
        <f t="shared" si="15"/>
        <v>0</v>
      </c>
      <c r="AC87" s="83">
        <f t="shared" si="14"/>
        <v>0</v>
      </c>
    </row>
    <row r="88" spans="1:29" ht="12.75" x14ac:dyDescent="0.2">
      <c r="A88" s="40" t="s">
        <v>5</v>
      </c>
      <c r="B88" s="1" t="s">
        <v>39</v>
      </c>
      <c r="C88" s="19" t="s">
        <v>188</v>
      </c>
      <c r="D88" s="1">
        <v>72</v>
      </c>
      <c r="E88" s="25">
        <v>0.23</v>
      </c>
      <c r="F88" s="65">
        <v>1.8</v>
      </c>
      <c r="G88" s="65">
        <f t="shared" si="12"/>
        <v>146.16</v>
      </c>
      <c r="H88" s="10" t="s">
        <v>103</v>
      </c>
      <c r="I88" s="29"/>
      <c r="J88" s="29"/>
      <c r="K88" s="82">
        <f t="shared" si="10"/>
        <v>0</v>
      </c>
      <c r="L88" s="29"/>
      <c r="M88" s="82">
        <f>'[1]MGN Liner Weekly Avail - 16 wks'!C131</f>
        <v>0</v>
      </c>
      <c r="N88" s="82">
        <f>'[1]MGN Liner Weekly Avail - 16 wks'!D131+'[1]MGN Liner Weekly Avail - 16 wks'!E131</f>
        <v>0</v>
      </c>
      <c r="O88" s="82" t="s">
        <v>104</v>
      </c>
      <c r="P88" s="82">
        <f>'[1]MGN Liner Weekly Avail - 16 wks'!I131+'[1]MGN Liner Weekly Avail - 16 wks'!J131+'[1]MGN Liner Weekly Avail - 16 wks'!K131</f>
        <v>0</v>
      </c>
      <c r="Q88" s="82">
        <f>'[1]MGN Liner Weekly Avail - 16 wks'!L131+'[1]MGN Liner Weekly Avail - 16 wks'!M131</f>
        <v>0</v>
      </c>
      <c r="R88" s="82">
        <v>3600</v>
      </c>
      <c r="S88" s="82">
        <f>'[1]MGN Liner Weekly Avail - 16 wks'!Q131+'[1]MGN Liner Weekly Avail - 16 wks'!R131</f>
        <v>800</v>
      </c>
      <c r="T88" s="82">
        <f>'[1]MGN Liner Weekly Avail - 16 wks'!S131+'[1]MGN Liner Weekly Avail - 16 wks'!T131</f>
        <v>0</v>
      </c>
      <c r="U88" s="82">
        <f>'[1]MGN Liner Weekly Avail - 16 wks'!U131+'[1]MGN Liner Weekly Avail - 16 wks'!V131</f>
        <v>0</v>
      </c>
      <c r="V88" s="82">
        <f>'[1]MGN Liner Weekly Avail - 16 wks'!W131+'[1]MGN Liner Weekly Avail - 16 wks'!X131</f>
        <v>0</v>
      </c>
      <c r="W88" s="84" t="s">
        <v>104</v>
      </c>
      <c r="X88" s="49">
        <f t="shared" si="13"/>
        <v>4400</v>
      </c>
      <c r="Y88" s="42"/>
      <c r="Z88" s="37" t="s">
        <v>39</v>
      </c>
      <c r="AA88" s="26">
        <f t="shared" si="15"/>
        <v>7920</v>
      </c>
      <c r="AC88" s="83">
        <f t="shared" si="14"/>
        <v>4400</v>
      </c>
    </row>
    <row r="89" spans="1:29" ht="12.75" x14ac:dyDescent="0.2">
      <c r="A89" s="40" t="s">
        <v>5</v>
      </c>
      <c r="B89" s="1" t="s">
        <v>39</v>
      </c>
      <c r="C89" s="19" t="s">
        <v>189</v>
      </c>
      <c r="D89" s="1">
        <v>72</v>
      </c>
      <c r="E89" s="25">
        <v>0.23</v>
      </c>
      <c r="F89" s="65">
        <v>1.8</v>
      </c>
      <c r="G89" s="65">
        <f t="shared" si="12"/>
        <v>146.16</v>
      </c>
      <c r="H89" s="10" t="s">
        <v>103</v>
      </c>
      <c r="I89" s="29"/>
      <c r="J89" s="29"/>
      <c r="K89" s="82">
        <f t="shared" si="10"/>
        <v>0</v>
      </c>
      <c r="L89" s="29"/>
      <c r="M89" s="82">
        <f>'[1]MGN Liner Weekly Avail - 16 wks'!C132</f>
        <v>0</v>
      </c>
      <c r="N89" s="82">
        <f>'[1]MGN Liner Weekly Avail - 16 wks'!D132+'[1]MGN Liner Weekly Avail - 16 wks'!E132</f>
        <v>0</v>
      </c>
      <c r="O89" s="82" t="s">
        <v>104</v>
      </c>
      <c r="P89" s="82">
        <f>'[1]MGN Liner Weekly Avail - 16 wks'!I132+'[1]MGN Liner Weekly Avail - 16 wks'!J132+'[1]MGN Liner Weekly Avail - 16 wks'!K132</f>
        <v>0</v>
      </c>
      <c r="Q89" s="82">
        <f>'[1]MGN Liner Weekly Avail - 16 wks'!L132+'[1]MGN Liner Weekly Avail - 16 wks'!M132</f>
        <v>0</v>
      </c>
      <c r="R89" s="82">
        <v>4500</v>
      </c>
      <c r="S89" s="82">
        <f>'[1]MGN Liner Weekly Avail - 16 wks'!Q132+'[1]MGN Liner Weekly Avail - 16 wks'!R132</f>
        <v>3000</v>
      </c>
      <c r="T89" s="82">
        <f>'[1]MGN Liner Weekly Avail - 16 wks'!S132+'[1]MGN Liner Weekly Avail - 16 wks'!T132</f>
        <v>0</v>
      </c>
      <c r="U89" s="82">
        <f>'[1]MGN Liner Weekly Avail - 16 wks'!U132+'[1]MGN Liner Weekly Avail - 16 wks'!V132</f>
        <v>0</v>
      </c>
      <c r="V89" s="82">
        <f>'[1]MGN Liner Weekly Avail - 16 wks'!W132+'[1]MGN Liner Weekly Avail - 16 wks'!X132</f>
        <v>0</v>
      </c>
      <c r="W89" s="84">
        <f>'[1]MGN Liner Weekly Avail - 16 wks'!Y132+'[1]MGN Liner Weekly Avail - 16 wks'!Z132+'[1]MGN Liner Weekly Avail - 16 wks'!AA132</f>
        <v>0</v>
      </c>
      <c r="X89" s="49">
        <f t="shared" si="13"/>
        <v>7500</v>
      </c>
      <c r="Y89" s="42"/>
      <c r="Z89" s="37" t="s">
        <v>39</v>
      </c>
      <c r="AA89" s="26">
        <f t="shared" si="15"/>
        <v>13500</v>
      </c>
      <c r="AC89" s="83">
        <f t="shared" si="14"/>
        <v>7500</v>
      </c>
    </row>
    <row r="90" spans="1:29" ht="12.75" x14ac:dyDescent="0.2">
      <c r="A90" s="40" t="s">
        <v>5</v>
      </c>
      <c r="B90" s="1" t="s">
        <v>39</v>
      </c>
      <c r="C90" s="19" t="s">
        <v>190</v>
      </c>
      <c r="D90" s="1">
        <v>72</v>
      </c>
      <c r="E90" s="25">
        <v>0.23</v>
      </c>
      <c r="F90" s="65">
        <v>1.8</v>
      </c>
      <c r="G90" s="65">
        <f t="shared" si="12"/>
        <v>146.16</v>
      </c>
      <c r="H90" s="10" t="s">
        <v>103</v>
      </c>
      <c r="I90" s="29"/>
      <c r="J90" s="29"/>
      <c r="K90" s="82">
        <f t="shared" si="10"/>
        <v>0</v>
      </c>
      <c r="L90" s="29"/>
      <c r="M90" s="82">
        <f>'[1]MGN Liner Weekly Avail - 16 wks'!C133</f>
        <v>0</v>
      </c>
      <c r="N90" s="82">
        <f>'[1]MGN Liner Weekly Avail - 16 wks'!D133+'[1]MGN Liner Weekly Avail - 16 wks'!E133</f>
        <v>0</v>
      </c>
      <c r="O90" s="82">
        <f>'[1]MGN Liner Weekly Avail - 16 wks'!F133+'[1]MGN Liner Weekly Avail - 16 wks'!G133+'[1]MGN Liner Weekly Avail - 16 wks'!H133</f>
        <v>0</v>
      </c>
      <c r="P90" s="82">
        <v>300</v>
      </c>
      <c r="Q90" s="82">
        <v>2500</v>
      </c>
      <c r="R90" s="82">
        <f>3200+900</f>
        <v>4100</v>
      </c>
      <c r="S90" s="82">
        <f>'[1]MGN Liner Weekly Avail - 16 wks'!Q133+'[1]MGN Liner Weekly Avail - 16 wks'!R133</f>
        <v>3000</v>
      </c>
      <c r="T90" s="82">
        <f>'[1]MGN Liner Weekly Avail - 16 wks'!S133+'[1]MGN Liner Weekly Avail - 16 wks'!T133</f>
        <v>0</v>
      </c>
      <c r="U90" s="82">
        <f>'[1]MGN Liner Weekly Avail - 16 wks'!U133+'[1]MGN Liner Weekly Avail - 16 wks'!V133</f>
        <v>0</v>
      </c>
      <c r="V90" s="82">
        <f>'[1]MGN Liner Weekly Avail - 16 wks'!W133+'[1]MGN Liner Weekly Avail - 16 wks'!X133</f>
        <v>0</v>
      </c>
      <c r="W90" s="84">
        <f>'[1]MGN Liner Weekly Avail - 16 wks'!Y133+'[1]MGN Liner Weekly Avail - 16 wks'!Z133+'[1]MGN Liner Weekly Avail - 16 wks'!AA133</f>
        <v>0</v>
      </c>
      <c r="X90" s="49">
        <f t="shared" si="13"/>
        <v>9900</v>
      </c>
      <c r="Y90" s="42"/>
      <c r="Z90" s="37" t="s">
        <v>39</v>
      </c>
      <c r="AA90" s="26">
        <f t="shared" si="15"/>
        <v>17820</v>
      </c>
      <c r="AC90" s="83">
        <f t="shared" si="14"/>
        <v>9900</v>
      </c>
    </row>
    <row r="91" spans="1:29" ht="12.75" x14ac:dyDescent="0.2">
      <c r="A91" s="40" t="s">
        <v>5</v>
      </c>
      <c r="B91" s="1" t="s">
        <v>39</v>
      </c>
      <c r="C91" s="19" t="s">
        <v>191</v>
      </c>
      <c r="D91" s="1">
        <v>72</v>
      </c>
      <c r="E91" s="25">
        <v>0.23</v>
      </c>
      <c r="F91" s="65">
        <v>1.8</v>
      </c>
      <c r="G91" s="65">
        <f t="shared" si="12"/>
        <v>146.16</v>
      </c>
      <c r="H91" s="10" t="s">
        <v>103</v>
      </c>
      <c r="I91" s="27"/>
      <c r="J91" s="27"/>
      <c r="K91" s="82">
        <f t="shared" si="10"/>
        <v>0</v>
      </c>
      <c r="L91" s="29"/>
      <c r="M91" s="82">
        <f>'[1]MGN Liner Weekly Avail - 16 wks'!C134</f>
        <v>0</v>
      </c>
      <c r="N91" s="82">
        <f>'[1]MGN Liner Weekly Avail - 16 wks'!D134+'[1]MGN Liner Weekly Avail - 16 wks'!E134</f>
        <v>0</v>
      </c>
      <c r="O91" s="82">
        <f>'[1]MGN Liner Weekly Avail - 16 wks'!F134+'[1]MGN Liner Weekly Avail - 16 wks'!G134+'[1]MGN Liner Weekly Avail - 16 wks'!H134</f>
        <v>0</v>
      </c>
      <c r="P91" s="82">
        <f>'[1]MGN Liner Weekly Avail - 16 wks'!I134+'[1]MGN Liner Weekly Avail - 16 wks'!J134+'[1]MGN Liner Weekly Avail - 16 wks'!K134</f>
        <v>0</v>
      </c>
      <c r="Q91" s="82">
        <f>'[1]MGN Liner Weekly Avail - 16 wks'!L134+'[1]MGN Liner Weekly Avail - 16 wks'!M134</f>
        <v>0</v>
      </c>
      <c r="R91" s="82">
        <f>'[1]MGN Liner Weekly Avail - 16 wks'!N134+'[1]MGN Liner Weekly Avail - 16 wks'!O134+'[1]MGN Liner Weekly Avail - 16 wks'!P134</f>
        <v>0</v>
      </c>
      <c r="S91" s="82">
        <f>'[1]MGN Liner Weekly Avail - 16 wks'!Q134+'[1]MGN Liner Weekly Avail - 16 wks'!R134</f>
        <v>0</v>
      </c>
      <c r="T91" s="82">
        <f>'[1]MGN Liner Weekly Avail - 16 wks'!S134+'[1]MGN Liner Weekly Avail - 16 wks'!T134</f>
        <v>0</v>
      </c>
      <c r="U91" s="82">
        <f>'[1]MGN Liner Weekly Avail - 16 wks'!U134+'[1]MGN Liner Weekly Avail - 16 wks'!V134</f>
        <v>0</v>
      </c>
      <c r="V91" s="82">
        <f>'[1]MGN Liner Weekly Avail - 16 wks'!W134+'[1]MGN Liner Weekly Avail - 16 wks'!X134</f>
        <v>0</v>
      </c>
      <c r="W91" s="84">
        <f>'[1]MGN Liner Weekly Avail - 16 wks'!Y134+'[1]MGN Liner Weekly Avail - 16 wks'!Z134+'[1]MGN Liner Weekly Avail - 16 wks'!AA134</f>
        <v>0</v>
      </c>
      <c r="X91" s="49">
        <f t="shared" si="13"/>
        <v>0</v>
      </c>
      <c r="Y91" s="42"/>
      <c r="Z91" s="37" t="s">
        <v>39</v>
      </c>
      <c r="AA91" s="26">
        <f t="shared" si="15"/>
        <v>0</v>
      </c>
      <c r="AC91" s="83">
        <f t="shared" si="14"/>
        <v>0</v>
      </c>
    </row>
    <row r="92" spans="1:29" ht="12.75" x14ac:dyDescent="0.2">
      <c r="A92" s="40" t="s">
        <v>5</v>
      </c>
      <c r="B92" s="1" t="s">
        <v>39</v>
      </c>
      <c r="C92" s="19" t="s">
        <v>192</v>
      </c>
      <c r="D92" s="1">
        <v>72</v>
      </c>
      <c r="E92" s="25">
        <v>0.23</v>
      </c>
      <c r="F92" s="65">
        <v>1.8</v>
      </c>
      <c r="G92" s="65">
        <f t="shared" si="12"/>
        <v>146.16</v>
      </c>
      <c r="H92" s="10" t="s">
        <v>103</v>
      </c>
      <c r="I92" s="29"/>
      <c r="J92" s="29"/>
      <c r="K92" s="82">
        <f t="shared" si="10"/>
        <v>0</v>
      </c>
      <c r="L92" s="29"/>
      <c r="M92" s="82">
        <f>'[1]MGN Liner Weekly Avail - 16 wks'!C135</f>
        <v>0</v>
      </c>
      <c r="N92" s="82">
        <f>'[1]MGN Liner Weekly Avail - 16 wks'!D135+'[1]MGN Liner Weekly Avail - 16 wks'!E135</f>
        <v>0</v>
      </c>
      <c r="O92" s="82">
        <f>'[1]MGN Liner Weekly Avail - 16 wks'!F135+'[1]MGN Liner Weekly Avail - 16 wks'!G135+'[1]MGN Liner Weekly Avail - 16 wks'!H135</f>
        <v>0</v>
      </c>
      <c r="P92" s="82">
        <f>'[1]MGN Liner Weekly Avail - 16 wks'!I135+'[1]MGN Liner Weekly Avail - 16 wks'!J135+'[1]MGN Liner Weekly Avail - 16 wks'!K135</f>
        <v>0</v>
      </c>
      <c r="Q92" s="82">
        <f>'[1]MGN Liner Weekly Avail - 16 wks'!L135+'[1]MGN Liner Weekly Avail - 16 wks'!M135</f>
        <v>0</v>
      </c>
      <c r="R92" s="82" t="s">
        <v>104</v>
      </c>
      <c r="S92" s="82">
        <f>'[1]MGN Liner Weekly Avail - 16 wks'!Q135+'[1]MGN Liner Weekly Avail - 16 wks'!R135</f>
        <v>0</v>
      </c>
      <c r="T92" s="82">
        <f>'[1]MGN Liner Weekly Avail - 16 wks'!S135+'[1]MGN Liner Weekly Avail - 16 wks'!T135</f>
        <v>0</v>
      </c>
      <c r="U92" s="82">
        <f>1800+2700</f>
        <v>4500</v>
      </c>
      <c r="V92" s="82">
        <f>'[1]MGN Liner Weekly Avail - 16 wks'!W135+'[1]MGN Liner Weekly Avail - 16 wks'!X135</f>
        <v>800</v>
      </c>
      <c r="W92" s="84" t="s">
        <v>104</v>
      </c>
      <c r="X92" s="49">
        <f t="shared" si="13"/>
        <v>5300</v>
      </c>
      <c r="Y92" s="42"/>
      <c r="Z92" s="37" t="s">
        <v>39</v>
      </c>
      <c r="AA92" s="26">
        <f t="shared" si="15"/>
        <v>9540</v>
      </c>
      <c r="AC92" s="83">
        <f t="shared" si="14"/>
        <v>5300</v>
      </c>
    </row>
    <row r="93" spans="1:29" s="18" customFormat="1" ht="12.75" x14ac:dyDescent="0.2">
      <c r="A93" s="40" t="s">
        <v>5</v>
      </c>
      <c r="B93" s="1" t="s">
        <v>39</v>
      </c>
      <c r="C93" s="19" t="s">
        <v>193</v>
      </c>
      <c r="D93" s="1">
        <v>72</v>
      </c>
      <c r="E93" s="25">
        <v>0.23</v>
      </c>
      <c r="F93" s="65">
        <v>1.8</v>
      </c>
      <c r="G93" s="65">
        <f t="shared" si="12"/>
        <v>146.16</v>
      </c>
      <c r="H93" s="10" t="s">
        <v>103</v>
      </c>
      <c r="I93" s="29"/>
      <c r="J93" s="29"/>
      <c r="K93" s="82">
        <f t="shared" si="10"/>
        <v>0</v>
      </c>
      <c r="L93" s="29"/>
      <c r="M93" s="82">
        <f>'[1]MGN Liner Weekly Avail - 16 wks'!C136</f>
        <v>0</v>
      </c>
      <c r="N93" s="82">
        <v>0</v>
      </c>
      <c r="O93" s="82">
        <v>600</v>
      </c>
      <c r="P93" s="82">
        <f>'[1]MGN Liner Weekly Avail - 16 wks'!I136+'[1]MGN Liner Weekly Avail - 16 wks'!J136+'[1]MGN Liner Weekly Avail - 16 wks'!K136</f>
        <v>0</v>
      </c>
      <c r="Q93" s="82">
        <f>'[1]MGN Liner Weekly Avail - 16 wks'!L136+'[1]MGN Liner Weekly Avail - 16 wks'!M136</f>
        <v>0</v>
      </c>
      <c r="R93" s="82">
        <f>'[1]MGN Liner Weekly Avail - 16 wks'!N136+'[1]MGN Liner Weekly Avail - 16 wks'!O136+'[1]MGN Liner Weekly Avail - 16 wks'!P136</f>
        <v>7400</v>
      </c>
      <c r="S93" s="82">
        <f>'[1]MGN Liner Weekly Avail - 16 wks'!Q136+'[1]MGN Liner Weekly Avail - 16 wks'!R136</f>
        <v>0</v>
      </c>
      <c r="T93" s="82">
        <f>'[1]MGN Liner Weekly Avail - 16 wks'!S136+'[1]MGN Liner Weekly Avail - 16 wks'!T136</f>
        <v>0</v>
      </c>
      <c r="U93" s="82">
        <f>'[1]MGN Liner Weekly Avail - 16 wks'!U136+'[1]MGN Liner Weekly Avail - 16 wks'!V136</f>
        <v>0</v>
      </c>
      <c r="V93" s="82">
        <f>'[1]MGN Liner Weekly Avail - 16 wks'!W136+'[1]MGN Liner Weekly Avail - 16 wks'!X136</f>
        <v>0</v>
      </c>
      <c r="W93" s="84">
        <f>'[1]MGN Liner Weekly Avail - 16 wks'!Y136+'[1]MGN Liner Weekly Avail - 16 wks'!Z136+'[1]MGN Liner Weekly Avail - 16 wks'!AA136</f>
        <v>0</v>
      </c>
      <c r="X93" s="49">
        <f t="shared" si="13"/>
        <v>8000</v>
      </c>
      <c r="Y93" s="42"/>
      <c r="Z93" s="37" t="s">
        <v>39</v>
      </c>
      <c r="AA93" s="26">
        <f t="shared" si="15"/>
        <v>14400</v>
      </c>
      <c r="AC93" s="83">
        <f t="shared" si="14"/>
        <v>8000</v>
      </c>
    </row>
    <row r="94" spans="1:29" s="17" customFormat="1" ht="12.75" x14ac:dyDescent="0.2">
      <c r="A94" s="40" t="s">
        <v>5</v>
      </c>
      <c r="B94" s="1" t="s">
        <v>39</v>
      </c>
      <c r="C94" s="19" t="s">
        <v>194</v>
      </c>
      <c r="D94" s="1">
        <v>72</v>
      </c>
      <c r="E94" s="25">
        <v>0.23</v>
      </c>
      <c r="F94" s="65">
        <v>1.8</v>
      </c>
      <c r="G94" s="65">
        <f t="shared" si="12"/>
        <v>146.16</v>
      </c>
      <c r="H94" s="10" t="s">
        <v>103</v>
      </c>
      <c r="I94" s="27"/>
      <c r="J94" s="27"/>
      <c r="K94" s="82">
        <f t="shared" si="10"/>
        <v>0</v>
      </c>
      <c r="L94" s="29"/>
      <c r="M94" s="82">
        <f>'[1]MGN Liner Weekly Avail - 16 wks'!C137</f>
        <v>0</v>
      </c>
      <c r="N94" s="82">
        <f>'[1]MGN Liner Weekly Avail - 16 wks'!D137+'[1]MGN Liner Weekly Avail - 16 wks'!E137</f>
        <v>0</v>
      </c>
      <c r="O94" s="82">
        <f>'[1]MGN Liner Weekly Avail - 16 wks'!F137+'[1]MGN Liner Weekly Avail - 16 wks'!G137+'[1]MGN Liner Weekly Avail - 16 wks'!H137</f>
        <v>0</v>
      </c>
      <c r="P94" s="82">
        <f>'[1]MGN Liner Weekly Avail - 16 wks'!I137+'[1]MGN Liner Weekly Avail - 16 wks'!J137+'[1]MGN Liner Weekly Avail - 16 wks'!K137</f>
        <v>100</v>
      </c>
      <c r="Q94" s="82">
        <f>'[1]MGN Liner Weekly Avail - 16 wks'!L137+'[1]MGN Liner Weekly Avail - 16 wks'!M137</f>
        <v>0</v>
      </c>
      <c r="R94" s="82">
        <f>'[1]MGN Liner Weekly Avail - 16 wks'!N137+'[1]MGN Liner Weekly Avail - 16 wks'!O137+'[1]MGN Liner Weekly Avail - 16 wks'!P137</f>
        <v>0</v>
      </c>
      <c r="S94" s="82">
        <f>'[1]MGN Liner Weekly Avail - 16 wks'!Q137+'[1]MGN Liner Weekly Avail - 16 wks'!R137</f>
        <v>0</v>
      </c>
      <c r="T94" s="82">
        <f>'[1]MGN Liner Weekly Avail - 16 wks'!S137+'[1]MGN Liner Weekly Avail - 16 wks'!T137</f>
        <v>0</v>
      </c>
      <c r="U94" s="82">
        <f>'[1]MGN Liner Weekly Avail - 16 wks'!U137+'[1]MGN Liner Weekly Avail - 16 wks'!V137</f>
        <v>0</v>
      </c>
      <c r="V94" s="82">
        <f>'[1]MGN Liner Weekly Avail - 16 wks'!W137+'[1]MGN Liner Weekly Avail - 16 wks'!X137</f>
        <v>0</v>
      </c>
      <c r="W94" s="84">
        <f>'[1]MGN Liner Weekly Avail - 16 wks'!Y137+'[1]MGN Liner Weekly Avail - 16 wks'!Z137+'[1]MGN Liner Weekly Avail - 16 wks'!AA137</f>
        <v>0</v>
      </c>
      <c r="X94" s="49">
        <f t="shared" si="13"/>
        <v>100</v>
      </c>
      <c r="Y94" s="42"/>
      <c r="Z94" s="37" t="s">
        <v>39</v>
      </c>
      <c r="AA94" s="26">
        <f t="shared" si="15"/>
        <v>180</v>
      </c>
      <c r="AC94" s="83">
        <f t="shared" si="14"/>
        <v>100</v>
      </c>
    </row>
    <row r="95" spans="1:29" ht="12.75" x14ac:dyDescent="0.2">
      <c r="A95" s="40" t="s">
        <v>5</v>
      </c>
      <c r="B95" s="1" t="s">
        <v>39</v>
      </c>
      <c r="C95" s="19" t="s">
        <v>195</v>
      </c>
      <c r="D95" s="1">
        <v>72</v>
      </c>
      <c r="E95" s="25">
        <v>0.23</v>
      </c>
      <c r="F95" s="65">
        <v>1.8</v>
      </c>
      <c r="G95" s="65">
        <f t="shared" si="12"/>
        <v>146.16</v>
      </c>
      <c r="H95" s="10" t="s">
        <v>103</v>
      </c>
      <c r="I95" s="29"/>
      <c r="J95" s="29"/>
      <c r="K95" s="82">
        <f t="shared" si="10"/>
        <v>0</v>
      </c>
      <c r="L95" s="29"/>
      <c r="M95" s="82">
        <f>'[1]MGN Liner Weekly Avail - 16 wks'!C138</f>
        <v>0</v>
      </c>
      <c r="N95" s="82">
        <f>'[1]MGN Liner Weekly Avail - 16 wks'!D138+'[1]MGN Liner Weekly Avail - 16 wks'!E138</f>
        <v>0</v>
      </c>
      <c r="O95" s="82">
        <f>'[1]MGN Liner Weekly Avail - 16 wks'!F138+'[1]MGN Liner Weekly Avail - 16 wks'!G138+'[1]MGN Liner Weekly Avail - 16 wks'!H138</f>
        <v>0</v>
      </c>
      <c r="P95" s="82">
        <f>'[1]MGN Liner Weekly Avail - 16 wks'!I138+'[1]MGN Liner Weekly Avail - 16 wks'!J138+'[1]MGN Liner Weekly Avail - 16 wks'!K138</f>
        <v>0</v>
      </c>
      <c r="Q95" s="82">
        <f>'[1]MGN Liner Weekly Avail - 16 wks'!L138+'[1]MGN Liner Weekly Avail - 16 wks'!M138</f>
        <v>0</v>
      </c>
      <c r="R95" s="82">
        <f>8200+1500</f>
        <v>9700</v>
      </c>
      <c r="S95" s="82">
        <f>'[1]MGN Liner Weekly Avail - 16 wks'!Q138+'[1]MGN Liner Weekly Avail - 16 wks'!R138</f>
        <v>4500</v>
      </c>
      <c r="T95" s="82">
        <f>'[1]MGN Liner Weekly Avail - 16 wks'!S138+'[1]MGN Liner Weekly Avail - 16 wks'!T138</f>
        <v>0</v>
      </c>
      <c r="U95" s="82">
        <f>'[1]MGN Liner Weekly Avail - 16 wks'!U138+'[1]MGN Liner Weekly Avail - 16 wks'!V138</f>
        <v>6200</v>
      </c>
      <c r="V95" s="82">
        <f>'[1]MGN Liner Weekly Avail - 16 wks'!W138+'[1]MGN Liner Weekly Avail - 16 wks'!X138</f>
        <v>0</v>
      </c>
      <c r="W95" s="84" t="s">
        <v>104</v>
      </c>
      <c r="X95" s="49">
        <f t="shared" si="13"/>
        <v>20400</v>
      </c>
      <c r="Y95" s="42"/>
      <c r="Z95" s="37" t="s">
        <v>39</v>
      </c>
      <c r="AA95" s="26">
        <f t="shared" si="15"/>
        <v>36720</v>
      </c>
      <c r="AC95" s="83">
        <f t="shared" si="14"/>
        <v>20400</v>
      </c>
    </row>
    <row r="96" spans="1:29" ht="12.75" x14ac:dyDescent="0.2">
      <c r="A96" s="40" t="s">
        <v>5</v>
      </c>
      <c r="B96" s="1" t="s">
        <v>39</v>
      </c>
      <c r="C96" s="19" t="s">
        <v>196</v>
      </c>
      <c r="D96" s="1">
        <v>72</v>
      </c>
      <c r="E96" s="76">
        <v>0.23</v>
      </c>
      <c r="F96" s="75">
        <v>1.8</v>
      </c>
      <c r="G96" s="65">
        <f t="shared" si="12"/>
        <v>146.16</v>
      </c>
      <c r="H96" s="10" t="s">
        <v>103</v>
      </c>
      <c r="I96" s="29"/>
      <c r="J96" s="29"/>
      <c r="K96" s="82">
        <v>1080</v>
      </c>
      <c r="L96" s="29"/>
      <c r="M96" s="82">
        <v>3816</v>
      </c>
      <c r="N96" s="82">
        <v>3816</v>
      </c>
      <c r="O96" s="82">
        <v>1296</v>
      </c>
      <c r="P96" s="82" t="s">
        <v>104</v>
      </c>
      <c r="Q96" s="82">
        <v>374</v>
      </c>
      <c r="R96" s="82">
        <f>400+6900</f>
        <v>7300</v>
      </c>
      <c r="S96" s="82">
        <f>'[1]MGN Liner Weekly Avail - 16 wks'!Q139+'[1]MGN Liner Weekly Avail - 16 wks'!R139</f>
        <v>0</v>
      </c>
      <c r="T96" s="82">
        <f>'[1]MGN Liner Weekly Avail - 16 wks'!S139+'[1]MGN Liner Weekly Avail - 16 wks'!T139</f>
        <v>0</v>
      </c>
      <c r="U96" s="82">
        <f>'[1]MGN Liner Weekly Avail - 16 wks'!U139+'[1]MGN Liner Weekly Avail - 16 wks'!V139</f>
        <v>0</v>
      </c>
      <c r="V96" s="82">
        <f>'[1]MGN Liner Weekly Avail - 16 wks'!W139+'[1]MGN Liner Weekly Avail - 16 wks'!X139</f>
        <v>0</v>
      </c>
      <c r="W96" s="84" t="s">
        <v>104</v>
      </c>
      <c r="X96" s="49">
        <f t="shared" si="13"/>
        <v>17682</v>
      </c>
      <c r="Y96" s="42"/>
      <c r="Z96" s="37" t="s">
        <v>39</v>
      </c>
      <c r="AA96" s="26">
        <f t="shared" si="15"/>
        <v>31827.600000000002</v>
      </c>
      <c r="AC96" s="83">
        <f t="shared" si="14"/>
        <v>17682</v>
      </c>
    </row>
    <row r="97" spans="1:29" ht="12.75" x14ac:dyDescent="0.2">
      <c r="A97" s="40" t="s">
        <v>5</v>
      </c>
      <c r="B97" s="1" t="s">
        <v>39</v>
      </c>
      <c r="C97" s="19" t="s">
        <v>197</v>
      </c>
      <c r="D97" s="1">
        <v>72</v>
      </c>
      <c r="E97" s="25">
        <v>0.23</v>
      </c>
      <c r="F97" s="65">
        <v>1.8</v>
      </c>
      <c r="G97" s="65">
        <f t="shared" si="12"/>
        <v>146.16</v>
      </c>
      <c r="H97" s="10" t="s">
        <v>103</v>
      </c>
      <c r="I97" s="29"/>
      <c r="J97" s="29"/>
      <c r="K97" s="82">
        <f t="shared" ref="K97:K121" si="16">J97</f>
        <v>0</v>
      </c>
      <c r="L97" s="29"/>
      <c r="M97" s="82">
        <f>'[1]MGN Liner Weekly Avail - 16 wks'!C140</f>
        <v>0</v>
      </c>
      <c r="N97" s="82">
        <f>'[1]MGN Liner Weekly Avail - 16 wks'!D140+'[1]MGN Liner Weekly Avail - 16 wks'!E140</f>
        <v>0</v>
      </c>
      <c r="O97" s="82">
        <f>'[1]MGN Liner Weekly Avail - 16 wks'!F140+'[1]MGN Liner Weekly Avail - 16 wks'!G140+'[1]MGN Liner Weekly Avail - 16 wks'!H140</f>
        <v>70</v>
      </c>
      <c r="P97" s="82">
        <f>'[1]MGN Liner Weekly Avail - 16 wks'!I140+'[1]MGN Liner Weekly Avail - 16 wks'!J140+'[1]MGN Liner Weekly Avail - 16 wks'!K140</f>
        <v>0</v>
      </c>
      <c r="Q97" s="82">
        <f>'[1]MGN Liner Weekly Avail - 16 wks'!L140+'[1]MGN Liner Weekly Avail - 16 wks'!M140</f>
        <v>0</v>
      </c>
      <c r="R97" s="82" t="s">
        <v>104</v>
      </c>
      <c r="S97" s="82">
        <v>400</v>
      </c>
      <c r="T97" s="82">
        <f>'[1]MGN Liner Weekly Avail - 16 wks'!S140+'[1]MGN Liner Weekly Avail - 16 wks'!T140</f>
        <v>0</v>
      </c>
      <c r="U97" s="82">
        <f>'[1]MGN Liner Weekly Avail - 16 wks'!U140+'[1]MGN Liner Weekly Avail - 16 wks'!V140</f>
        <v>0</v>
      </c>
      <c r="V97" s="82">
        <f>'[1]MGN Liner Weekly Avail - 16 wks'!W140+'[1]MGN Liner Weekly Avail - 16 wks'!X140</f>
        <v>0</v>
      </c>
      <c r="W97" s="84" t="s">
        <v>104</v>
      </c>
      <c r="X97" s="49">
        <f t="shared" si="13"/>
        <v>470</v>
      </c>
      <c r="Y97" s="42"/>
      <c r="Z97" s="37" t="s">
        <v>39</v>
      </c>
      <c r="AA97" s="26">
        <f t="shared" si="15"/>
        <v>846</v>
      </c>
      <c r="AC97" s="83">
        <f t="shared" si="14"/>
        <v>470</v>
      </c>
    </row>
    <row r="98" spans="1:29" ht="12.75" x14ac:dyDescent="0.2">
      <c r="A98" s="40" t="s">
        <v>5</v>
      </c>
      <c r="B98" s="1" t="s">
        <v>39</v>
      </c>
      <c r="C98" s="19" t="s">
        <v>198</v>
      </c>
      <c r="D98" s="1">
        <v>72</v>
      </c>
      <c r="E98" s="25">
        <v>0.23</v>
      </c>
      <c r="F98" s="65">
        <v>1.8</v>
      </c>
      <c r="G98" s="65">
        <f t="shared" si="12"/>
        <v>146.16</v>
      </c>
      <c r="H98" s="10" t="s">
        <v>103</v>
      </c>
      <c r="I98" s="29"/>
      <c r="J98" s="29"/>
      <c r="K98" s="82">
        <f t="shared" si="16"/>
        <v>0</v>
      </c>
      <c r="L98" s="29"/>
      <c r="M98" s="82">
        <f>'[1]MGN Liner Weekly Avail - 16 wks'!C141</f>
        <v>0</v>
      </c>
      <c r="N98" s="82">
        <f>'[1]MGN Liner Weekly Avail - 16 wks'!D141+'[1]MGN Liner Weekly Avail - 16 wks'!E141</f>
        <v>0</v>
      </c>
      <c r="O98" s="82" t="s">
        <v>104</v>
      </c>
      <c r="P98" s="82" t="s">
        <v>104</v>
      </c>
      <c r="Q98" s="82">
        <f>'[1]MGN Liner Weekly Avail - 16 wks'!L141+'[1]MGN Liner Weekly Avail - 16 wks'!M141</f>
        <v>0</v>
      </c>
      <c r="R98" s="82">
        <v>200</v>
      </c>
      <c r="S98" s="82">
        <f>'[1]MGN Liner Weekly Avail - 16 wks'!Q141+'[1]MGN Liner Weekly Avail - 16 wks'!R141</f>
        <v>3500</v>
      </c>
      <c r="T98" s="82">
        <f>'[1]MGN Liner Weekly Avail - 16 wks'!S141+'[1]MGN Liner Weekly Avail - 16 wks'!T141</f>
        <v>0</v>
      </c>
      <c r="U98" s="82">
        <f>'[1]MGN Liner Weekly Avail - 16 wks'!U141+'[1]MGN Liner Weekly Avail - 16 wks'!V141</f>
        <v>1800</v>
      </c>
      <c r="V98" s="82">
        <f>'[1]MGN Liner Weekly Avail - 16 wks'!W141+'[1]MGN Liner Weekly Avail - 16 wks'!X141</f>
        <v>0</v>
      </c>
      <c r="W98" s="84" t="s">
        <v>104</v>
      </c>
      <c r="X98" s="49">
        <f t="shared" si="13"/>
        <v>5500</v>
      </c>
      <c r="Y98" s="42"/>
      <c r="Z98" s="37" t="s">
        <v>39</v>
      </c>
      <c r="AA98" s="26">
        <f t="shared" si="15"/>
        <v>9900</v>
      </c>
      <c r="AC98" s="83">
        <f t="shared" si="14"/>
        <v>5500</v>
      </c>
    </row>
    <row r="99" spans="1:29" ht="12.75" x14ac:dyDescent="0.2">
      <c r="A99" s="40" t="s">
        <v>5</v>
      </c>
      <c r="B99" s="1" t="s">
        <v>39</v>
      </c>
      <c r="C99" s="19" t="s">
        <v>199</v>
      </c>
      <c r="D99" s="1">
        <v>72</v>
      </c>
      <c r="E99" s="25">
        <v>0.23</v>
      </c>
      <c r="F99" s="65">
        <v>1.8</v>
      </c>
      <c r="G99" s="65">
        <f t="shared" si="12"/>
        <v>146.16</v>
      </c>
      <c r="H99" s="10" t="s">
        <v>103</v>
      </c>
      <c r="I99" s="29"/>
      <c r="J99" s="29"/>
      <c r="K99" s="82">
        <f t="shared" si="16"/>
        <v>0</v>
      </c>
      <c r="L99" s="29"/>
      <c r="M99" s="82">
        <f>'[1]MGN Liner Weekly Avail - 16 wks'!C142</f>
        <v>0</v>
      </c>
      <c r="N99" s="82">
        <f>'[1]MGN Liner Weekly Avail - 16 wks'!D142+'[1]MGN Liner Weekly Avail - 16 wks'!E142</f>
        <v>0</v>
      </c>
      <c r="O99" s="82">
        <f>'[1]MGN Liner Weekly Avail - 16 wks'!F142+'[1]MGN Liner Weekly Avail - 16 wks'!G142+'[1]MGN Liner Weekly Avail - 16 wks'!H142</f>
        <v>0</v>
      </c>
      <c r="P99" s="82">
        <f>'[1]MGN Liner Weekly Avail - 16 wks'!I142+'[1]MGN Liner Weekly Avail - 16 wks'!J142+'[1]MGN Liner Weekly Avail - 16 wks'!K142</f>
        <v>0</v>
      </c>
      <c r="Q99" s="82" t="s">
        <v>104</v>
      </c>
      <c r="R99" s="82">
        <f>1340+1900</f>
        <v>3240</v>
      </c>
      <c r="S99" s="82">
        <f>'[1]MGN Liner Weekly Avail - 16 wks'!Q142+'[1]MGN Liner Weekly Avail - 16 wks'!R142</f>
        <v>5500</v>
      </c>
      <c r="T99" s="82">
        <f>'[1]MGN Liner Weekly Avail - 16 wks'!S142+'[1]MGN Liner Weekly Avail - 16 wks'!T142</f>
        <v>0</v>
      </c>
      <c r="U99" s="82">
        <f>'[1]MGN Liner Weekly Avail - 16 wks'!U142+'[1]MGN Liner Weekly Avail - 16 wks'!V142</f>
        <v>0</v>
      </c>
      <c r="V99" s="82">
        <f>'[1]MGN Liner Weekly Avail - 16 wks'!W142+'[1]MGN Liner Weekly Avail - 16 wks'!X142</f>
        <v>0</v>
      </c>
      <c r="W99" s="84" t="s">
        <v>104</v>
      </c>
      <c r="X99" s="49">
        <f t="shared" si="13"/>
        <v>8740</v>
      </c>
      <c r="Y99" s="42"/>
      <c r="Z99" s="37" t="s">
        <v>39</v>
      </c>
      <c r="AA99" s="26">
        <f t="shared" si="15"/>
        <v>15732</v>
      </c>
      <c r="AC99" s="83">
        <f t="shared" si="14"/>
        <v>8740</v>
      </c>
    </row>
    <row r="100" spans="1:29" ht="12.75" x14ac:dyDescent="0.2">
      <c r="A100" s="40" t="s">
        <v>5</v>
      </c>
      <c r="B100" s="1" t="s">
        <v>39</v>
      </c>
      <c r="C100" s="19" t="s">
        <v>200</v>
      </c>
      <c r="D100" s="1">
        <v>72</v>
      </c>
      <c r="E100" s="25">
        <v>0.23</v>
      </c>
      <c r="F100" s="65">
        <v>1.8</v>
      </c>
      <c r="G100" s="65">
        <f t="shared" si="12"/>
        <v>146.16</v>
      </c>
      <c r="H100" s="10" t="s">
        <v>103</v>
      </c>
      <c r="I100" s="29"/>
      <c r="J100" s="29"/>
      <c r="K100" s="82">
        <f t="shared" si="16"/>
        <v>0</v>
      </c>
      <c r="L100" s="29"/>
      <c r="M100" s="82">
        <f>'[1]MGN Liner Weekly Avail - 16 wks'!C143</f>
        <v>0</v>
      </c>
      <c r="N100" s="82">
        <f>'[1]MGN Liner Weekly Avail - 16 wks'!D143+'[1]MGN Liner Weekly Avail - 16 wks'!E143</f>
        <v>0</v>
      </c>
      <c r="O100" s="82">
        <f>'[1]MGN Liner Weekly Avail - 16 wks'!F143+'[1]MGN Liner Weekly Avail - 16 wks'!G143+'[1]MGN Liner Weekly Avail - 16 wks'!H143</f>
        <v>0</v>
      </c>
      <c r="P100" s="82">
        <f>'[1]MGN Liner Weekly Avail - 16 wks'!I143+'[1]MGN Liner Weekly Avail - 16 wks'!J143+'[1]MGN Liner Weekly Avail - 16 wks'!K143</f>
        <v>0</v>
      </c>
      <c r="Q100" s="82">
        <f>'[1]MGN Liner Weekly Avail - 16 wks'!L143+'[1]MGN Liner Weekly Avail - 16 wks'!M143</f>
        <v>0</v>
      </c>
      <c r="R100" s="82" t="s">
        <v>104</v>
      </c>
      <c r="S100" s="82">
        <f>'[1]MGN Liner Weekly Avail - 16 wks'!Q143+'[1]MGN Liner Weekly Avail - 16 wks'!R143</f>
        <v>0</v>
      </c>
      <c r="T100" s="82">
        <f>'[1]MGN Liner Weekly Avail - 16 wks'!S143+'[1]MGN Liner Weekly Avail - 16 wks'!T143</f>
        <v>0</v>
      </c>
      <c r="U100" s="82">
        <f>'[1]MGN Liner Weekly Avail - 16 wks'!U143+'[1]MGN Liner Weekly Avail - 16 wks'!V143</f>
        <v>1800</v>
      </c>
      <c r="V100" s="82">
        <f>'[1]MGN Liner Weekly Avail - 16 wks'!W143+'[1]MGN Liner Weekly Avail - 16 wks'!X143</f>
        <v>0</v>
      </c>
      <c r="W100" s="84">
        <f>'[1]MGN Liner Weekly Avail - 16 wks'!Y143+'[1]MGN Liner Weekly Avail - 16 wks'!Z143+'[1]MGN Liner Weekly Avail - 16 wks'!AA143</f>
        <v>0</v>
      </c>
      <c r="X100" s="49">
        <f t="shared" si="13"/>
        <v>1800</v>
      </c>
      <c r="Y100" s="42"/>
      <c r="Z100" s="37" t="s">
        <v>39</v>
      </c>
      <c r="AA100" s="26">
        <f t="shared" si="15"/>
        <v>3240</v>
      </c>
      <c r="AC100" s="83">
        <f t="shared" si="14"/>
        <v>1800</v>
      </c>
    </row>
    <row r="101" spans="1:29" ht="12.75" x14ac:dyDescent="0.2">
      <c r="A101" s="40" t="s">
        <v>5</v>
      </c>
      <c r="B101" s="1" t="s">
        <v>39</v>
      </c>
      <c r="C101" s="19" t="s">
        <v>201</v>
      </c>
      <c r="D101" s="1">
        <v>72</v>
      </c>
      <c r="E101" s="25">
        <v>0.23</v>
      </c>
      <c r="F101" s="65">
        <v>1.8</v>
      </c>
      <c r="G101" s="65">
        <f t="shared" si="12"/>
        <v>146.16</v>
      </c>
      <c r="H101" s="10" t="s">
        <v>103</v>
      </c>
      <c r="I101" s="29"/>
      <c r="J101" s="29"/>
      <c r="K101" s="82">
        <f t="shared" si="16"/>
        <v>0</v>
      </c>
      <c r="L101" s="29"/>
      <c r="M101" s="82">
        <f>'[1]MGN Liner Weekly Avail - 16 wks'!C144</f>
        <v>0</v>
      </c>
      <c r="N101" s="82">
        <f>'[1]MGN Liner Weekly Avail - 16 wks'!D144+'[1]MGN Liner Weekly Avail - 16 wks'!E144</f>
        <v>0</v>
      </c>
      <c r="O101" s="82">
        <f>'[1]MGN Liner Weekly Avail - 16 wks'!F144+'[1]MGN Liner Weekly Avail - 16 wks'!G144+'[1]MGN Liner Weekly Avail - 16 wks'!H144</f>
        <v>0</v>
      </c>
      <c r="P101" s="82">
        <v>200</v>
      </c>
      <c r="Q101" s="82">
        <f>'[1]MGN Liner Weekly Avail - 16 wks'!L144+'[1]MGN Liner Weekly Avail - 16 wks'!M144</f>
        <v>600</v>
      </c>
      <c r="R101" s="82">
        <v>3700</v>
      </c>
      <c r="S101" s="82">
        <f>'[1]MGN Liner Weekly Avail - 16 wks'!Q144+'[1]MGN Liner Weekly Avail - 16 wks'!R144</f>
        <v>2500</v>
      </c>
      <c r="T101" s="82">
        <f>'[1]MGN Liner Weekly Avail - 16 wks'!S144+'[1]MGN Liner Weekly Avail - 16 wks'!T144</f>
        <v>0</v>
      </c>
      <c r="U101" s="82">
        <f>'[1]MGN Liner Weekly Avail - 16 wks'!U144+'[1]MGN Liner Weekly Avail - 16 wks'!V144</f>
        <v>0</v>
      </c>
      <c r="V101" s="82">
        <f>'[1]MGN Liner Weekly Avail - 16 wks'!W144+'[1]MGN Liner Weekly Avail - 16 wks'!X144</f>
        <v>0</v>
      </c>
      <c r="W101" s="84" t="s">
        <v>104</v>
      </c>
      <c r="X101" s="49">
        <f t="shared" si="13"/>
        <v>7000</v>
      </c>
      <c r="Y101" s="42"/>
      <c r="Z101" s="37" t="s">
        <v>39</v>
      </c>
      <c r="AA101" s="26">
        <f t="shared" si="15"/>
        <v>12600</v>
      </c>
      <c r="AC101" s="83">
        <f t="shared" si="14"/>
        <v>7000</v>
      </c>
    </row>
    <row r="102" spans="1:29" ht="12.75" x14ac:dyDescent="0.2">
      <c r="A102" s="40" t="s">
        <v>5</v>
      </c>
      <c r="B102" s="2" t="s">
        <v>39</v>
      </c>
      <c r="C102" s="19" t="s">
        <v>119</v>
      </c>
      <c r="D102" s="10">
        <v>72</v>
      </c>
      <c r="E102" s="6"/>
      <c r="F102" s="65">
        <v>2.0499999999999998</v>
      </c>
      <c r="G102" s="65">
        <f t="shared" si="12"/>
        <v>147.6</v>
      </c>
      <c r="H102" s="4" t="s">
        <v>8</v>
      </c>
      <c r="I102" s="5"/>
      <c r="J102" s="11"/>
      <c r="K102" s="11">
        <f t="shared" si="16"/>
        <v>0</v>
      </c>
      <c r="L102" s="11"/>
      <c r="M102" s="11"/>
      <c r="N102" s="11"/>
      <c r="O102" s="11"/>
      <c r="P102" s="11"/>
      <c r="Q102" s="11"/>
      <c r="R102" s="11"/>
      <c r="S102" s="11"/>
      <c r="T102" s="11"/>
      <c r="U102" s="11"/>
      <c r="V102" s="11"/>
      <c r="W102" s="51"/>
      <c r="X102" s="49">
        <f t="shared" si="13"/>
        <v>0</v>
      </c>
      <c r="Y102" s="41" t="s">
        <v>46</v>
      </c>
      <c r="Z102" s="35" t="s">
        <v>39</v>
      </c>
      <c r="AA102" s="7">
        <f>+X102*F102</f>
        <v>0</v>
      </c>
      <c r="AC102" s="83">
        <f t="shared" si="14"/>
        <v>0</v>
      </c>
    </row>
    <row r="103" spans="1:29" ht="12.75" x14ac:dyDescent="0.2">
      <c r="A103" s="40" t="s">
        <v>5</v>
      </c>
      <c r="B103" s="2" t="s">
        <v>39</v>
      </c>
      <c r="C103" s="19" t="s">
        <v>48</v>
      </c>
      <c r="D103" s="10">
        <v>72</v>
      </c>
      <c r="E103" s="6"/>
      <c r="F103" s="65">
        <v>2.75</v>
      </c>
      <c r="G103" s="65">
        <f t="shared" si="12"/>
        <v>198</v>
      </c>
      <c r="H103" s="4" t="s">
        <v>8</v>
      </c>
      <c r="I103" s="5"/>
      <c r="J103" s="11">
        <v>360</v>
      </c>
      <c r="K103" s="11">
        <f t="shared" si="16"/>
        <v>360</v>
      </c>
      <c r="L103" s="11"/>
      <c r="M103" s="11"/>
      <c r="N103" s="11"/>
      <c r="O103" s="11"/>
      <c r="P103" s="11"/>
      <c r="Q103" s="11"/>
      <c r="R103" s="11"/>
      <c r="S103" s="11"/>
      <c r="T103" s="11"/>
      <c r="U103" s="11"/>
      <c r="V103" s="11"/>
      <c r="W103" s="51"/>
      <c r="X103" s="49">
        <f t="shared" si="13"/>
        <v>720</v>
      </c>
      <c r="Y103" s="41" t="s">
        <v>46</v>
      </c>
      <c r="Z103" s="35" t="s">
        <v>39</v>
      </c>
      <c r="AA103" s="7">
        <f>+X103*F103</f>
        <v>1980</v>
      </c>
      <c r="AC103" s="83">
        <f t="shared" si="14"/>
        <v>360</v>
      </c>
    </row>
    <row r="104" spans="1:29" ht="12.75" x14ac:dyDescent="0.2">
      <c r="A104" s="40" t="s">
        <v>5</v>
      </c>
      <c r="B104" s="2" t="s">
        <v>39</v>
      </c>
      <c r="C104" s="19" t="s">
        <v>120</v>
      </c>
      <c r="D104" s="10">
        <v>72</v>
      </c>
      <c r="E104" s="6"/>
      <c r="F104" s="65">
        <v>2.1800000000000002</v>
      </c>
      <c r="G104" s="65">
        <f t="shared" si="12"/>
        <v>156.96</v>
      </c>
      <c r="H104" s="4" t="s">
        <v>8</v>
      </c>
      <c r="I104" s="5"/>
      <c r="J104" s="11">
        <v>2016</v>
      </c>
      <c r="K104" s="11">
        <f t="shared" si="16"/>
        <v>2016</v>
      </c>
      <c r="L104" s="11"/>
      <c r="M104" s="11"/>
      <c r="N104" s="11"/>
      <c r="O104" s="11"/>
      <c r="P104" s="11"/>
      <c r="Q104" s="11"/>
      <c r="R104" s="11"/>
      <c r="S104" s="11"/>
      <c r="T104" s="11"/>
      <c r="U104" s="11"/>
      <c r="V104" s="11"/>
      <c r="W104" s="51"/>
      <c r="X104" s="49">
        <f t="shared" si="13"/>
        <v>4032</v>
      </c>
      <c r="Y104" s="41" t="s">
        <v>49</v>
      </c>
      <c r="Z104" s="35" t="s">
        <v>39</v>
      </c>
      <c r="AA104" s="7">
        <f>+X104*F104</f>
        <v>8789.76</v>
      </c>
      <c r="AC104" s="83">
        <f t="shared" si="14"/>
        <v>2016</v>
      </c>
    </row>
    <row r="105" spans="1:29" ht="12.75" x14ac:dyDescent="0.2">
      <c r="A105" s="40" t="s">
        <v>5</v>
      </c>
      <c r="B105" s="1" t="s">
        <v>39</v>
      </c>
      <c r="C105" s="19" t="s">
        <v>162</v>
      </c>
      <c r="D105" s="1">
        <v>72</v>
      </c>
      <c r="E105" s="25">
        <v>0.32</v>
      </c>
      <c r="F105" s="65">
        <v>1.8</v>
      </c>
      <c r="G105" s="65">
        <f t="shared" si="12"/>
        <v>152.63999999999999</v>
      </c>
      <c r="H105" s="1" t="s">
        <v>103</v>
      </c>
      <c r="I105" s="29"/>
      <c r="J105" s="29"/>
      <c r="K105" s="82">
        <f t="shared" si="16"/>
        <v>0</v>
      </c>
      <c r="L105" s="29"/>
      <c r="M105" s="82">
        <f>'[1]MGN Liner Weekly Avail - 16 wks'!C151</f>
        <v>0</v>
      </c>
      <c r="N105" s="82">
        <f>'[1]MGN Liner Weekly Avail - 16 wks'!D151+'[1]MGN Liner Weekly Avail - 16 wks'!E151</f>
        <v>0</v>
      </c>
      <c r="O105" s="82">
        <f>'[1]MGN Liner Weekly Avail - 16 wks'!F151+'[1]MGN Liner Weekly Avail - 16 wks'!G151+'[1]MGN Liner Weekly Avail - 16 wks'!H151</f>
        <v>600</v>
      </c>
      <c r="P105" s="82">
        <f>'[1]MGN Liner Weekly Avail - 16 wks'!I151+'[1]MGN Liner Weekly Avail - 16 wks'!J151+'[1]MGN Liner Weekly Avail - 16 wks'!K151</f>
        <v>100</v>
      </c>
      <c r="Q105" s="82">
        <f>'[1]MGN Liner Weekly Avail - 16 wks'!L151+'[1]MGN Liner Weekly Avail - 16 wks'!M151</f>
        <v>0</v>
      </c>
      <c r="R105" s="82">
        <f>'[1]MGN Liner Weekly Avail - 16 wks'!N151+'[1]MGN Liner Weekly Avail - 16 wks'!O151+'[1]MGN Liner Weekly Avail - 16 wks'!P151</f>
        <v>0</v>
      </c>
      <c r="S105" s="82">
        <f>'[1]MGN Liner Weekly Avail - 16 wks'!Q151+'[1]MGN Liner Weekly Avail - 16 wks'!R151</f>
        <v>0</v>
      </c>
      <c r="T105" s="82">
        <f>'[1]MGN Liner Weekly Avail - 16 wks'!S151+'[1]MGN Liner Weekly Avail - 16 wks'!T151</f>
        <v>0</v>
      </c>
      <c r="U105" s="82">
        <f>'[1]MGN Liner Weekly Avail - 16 wks'!U151+'[1]MGN Liner Weekly Avail - 16 wks'!V151</f>
        <v>0</v>
      </c>
      <c r="V105" s="82">
        <f>'[1]MGN Liner Weekly Avail - 16 wks'!W151+'[1]MGN Liner Weekly Avail - 16 wks'!X151</f>
        <v>0</v>
      </c>
      <c r="W105" s="84">
        <f>'[1]MGN Liner Weekly Avail - 16 wks'!Y151+'[1]MGN Liner Weekly Avail - 16 wks'!Z151+'[1]MGN Liner Weekly Avail - 16 wks'!AA151</f>
        <v>0</v>
      </c>
      <c r="X105" s="49">
        <f t="shared" ref="X105:X120" si="17">SUM(I105:W105)</f>
        <v>700</v>
      </c>
      <c r="Y105" s="42"/>
      <c r="Z105" s="37" t="s">
        <v>39</v>
      </c>
      <c r="AA105" s="26">
        <f t="shared" ref="AA105:AA113" si="18">+F105*X105</f>
        <v>1260</v>
      </c>
      <c r="AC105" s="83">
        <f t="shared" si="14"/>
        <v>700</v>
      </c>
    </row>
    <row r="106" spans="1:29" ht="12.75" x14ac:dyDescent="0.2">
      <c r="A106" s="40" t="s">
        <v>5</v>
      </c>
      <c r="B106" s="1" t="s">
        <v>39</v>
      </c>
      <c r="C106" s="19" t="s">
        <v>163</v>
      </c>
      <c r="D106" s="1">
        <v>72</v>
      </c>
      <c r="E106" s="25">
        <v>0.25</v>
      </c>
      <c r="F106" s="65">
        <v>1.8</v>
      </c>
      <c r="G106" s="65">
        <f t="shared" si="12"/>
        <v>147.6</v>
      </c>
      <c r="H106" s="1" t="s">
        <v>103</v>
      </c>
      <c r="I106" s="29"/>
      <c r="J106" s="29"/>
      <c r="K106" s="82">
        <f t="shared" si="16"/>
        <v>0</v>
      </c>
      <c r="L106" s="29"/>
      <c r="M106" s="82">
        <f>'[1]MGN Liner Weekly Avail - 16 wks'!C152</f>
        <v>0</v>
      </c>
      <c r="N106" s="82">
        <f>'[1]MGN Liner Weekly Avail - 16 wks'!D152+'[1]MGN Liner Weekly Avail - 16 wks'!E152</f>
        <v>0</v>
      </c>
      <c r="O106" s="82">
        <f>'[1]MGN Liner Weekly Avail - 16 wks'!F152+'[1]MGN Liner Weekly Avail - 16 wks'!G152+'[1]MGN Liner Weekly Avail - 16 wks'!H152</f>
        <v>0</v>
      </c>
      <c r="P106" s="82">
        <f>'[1]MGN Liner Weekly Avail - 16 wks'!I152+'[1]MGN Liner Weekly Avail - 16 wks'!J152+'[1]MGN Liner Weekly Avail - 16 wks'!K152</f>
        <v>0</v>
      </c>
      <c r="Q106" s="82">
        <f>'[1]MGN Liner Weekly Avail - 16 wks'!L152+'[1]MGN Liner Weekly Avail - 16 wks'!M152</f>
        <v>0</v>
      </c>
      <c r="R106" s="82">
        <f>'[1]MGN Liner Weekly Avail - 16 wks'!N152+'[1]MGN Liner Weekly Avail - 16 wks'!O152+'[1]MGN Liner Weekly Avail - 16 wks'!P152</f>
        <v>0</v>
      </c>
      <c r="S106" s="82">
        <f>'[1]MGN Liner Weekly Avail - 16 wks'!Q152+'[1]MGN Liner Weekly Avail - 16 wks'!R152</f>
        <v>0</v>
      </c>
      <c r="T106" s="82">
        <f>'[1]MGN Liner Weekly Avail - 16 wks'!S152+'[1]MGN Liner Weekly Avail - 16 wks'!T152</f>
        <v>0</v>
      </c>
      <c r="U106" s="82">
        <f>'[1]MGN Liner Weekly Avail - 16 wks'!U152+'[1]MGN Liner Weekly Avail - 16 wks'!V152</f>
        <v>0</v>
      </c>
      <c r="V106" s="82">
        <f>'[1]MGN Liner Weekly Avail - 16 wks'!W152+'[1]MGN Liner Weekly Avail - 16 wks'!X152</f>
        <v>0</v>
      </c>
      <c r="W106" s="84">
        <f>'[1]MGN Liner Weekly Avail - 16 wks'!Y152+'[1]MGN Liner Weekly Avail - 16 wks'!Z152+'[1]MGN Liner Weekly Avail - 16 wks'!AA152</f>
        <v>0</v>
      </c>
      <c r="X106" s="49">
        <f t="shared" si="17"/>
        <v>0</v>
      </c>
      <c r="Y106" s="42"/>
      <c r="Z106" s="37" t="s">
        <v>39</v>
      </c>
      <c r="AA106" s="26">
        <f t="shared" si="18"/>
        <v>0</v>
      </c>
      <c r="AC106" s="83">
        <f t="shared" si="14"/>
        <v>0</v>
      </c>
    </row>
    <row r="107" spans="1:29" ht="12.75" x14ac:dyDescent="0.2">
      <c r="A107" s="40" t="s">
        <v>5</v>
      </c>
      <c r="B107" s="1" t="s">
        <v>39</v>
      </c>
      <c r="C107" s="19" t="s">
        <v>164</v>
      </c>
      <c r="D107" s="1">
        <v>72</v>
      </c>
      <c r="E107" s="25">
        <v>0.2</v>
      </c>
      <c r="F107" s="65">
        <v>1.8</v>
      </c>
      <c r="G107" s="65">
        <f t="shared" si="12"/>
        <v>144</v>
      </c>
      <c r="H107" s="1" t="s">
        <v>103</v>
      </c>
      <c r="I107" s="29"/>
      <c r="J107" s="29"/>
      <c r="K107" s="82">
        <f t="shared" si="16"/>
        <v>0</v>
      </c>
      <c r="L107" s="29"/>
      <c r="M107" s="82">
        <f>'[1]MGN Liner Weekly Avail - 16 wks'!C153</f>
        <v>0</v>
      </c>
      <c r="N107" s="82">
        <f>'[1]MGN Liner Weekly Avail - 16 wks'!D153+'[1]MGN Liner Weekly Avail - 16 wks'!E153</f>
        <v>0</v>
      </c>
      <c r="O107" s="82">
        <f>'[1]MGN Liner Weekly Avail - 16 wks'!F153+'[1]MGN Liner Weekly Avail - 16 wks'!G153+'[1]MGN Liner Weekly Avail - 16 wks'!H153</f>
        <v>0</v>
      </c>
      <c r="P107" s="82">
        <f>'[1]MGN Liner Weekly Avail - 16 wks'!I153+'[1]MGN Liner Weekly Avail - 16 wks'!J153+'[1]MGN Liner Weekly Avail - 16 wks'!K153</f>
        <v>0</v>
      </c>
      <c r="Q107" s="82">
        <f>'[1]MGN Liner Weekly Avail - 16 wks'!L153+'[1]MGN Liner Weekly Avail - 16 wks'!M153</f>
        <v>0</v>
      </c>
      <c r="R107" s="82">
        <f>'[1]MGN Liner Weekly Avail - 16 wks'!N153+'[1]MGN Liner Weekly Avail - 16 wks'!O153+'[1]MGN Liner Weekly Avail - 16 wks'!P153</f>
        <v>2500</v>
      </c>
      <c r="S107" s="82">
        <f>'[1]MGN Liner Weekly Avail - 16 wks'!Q153+'[1]MGN Liner Weekly Avail - 16 wks'!R153</f>
        <v>0</v>
      </c>
      <c r="T107" s="82">
        <f>'[1]MGN Liner Weekly Avail - 16 wks'!S153+'[1]MGN Liner Weekly Avail - 16 wks'!T153</f>
        <v>0</v>
      </c>
      <c r="U107" s="82">
        <f>'[1]MGN Liner Weekly Avail - 16 wks'!U153+'[1]MGN Liner Weekly Avail - 16 wks'!V153</f>
        <v>2500</v>
      </c>
      <c r="V107" s="82">
        <f>'[1]MGN Liner Weekly Avail - 16 wks'!W153+'[1]MGN Liner Weekly Avail - 16 wks'!X153</f>
        <v>0</v>
      </c>
      <c r="W107" s="84">
        <f>'[1]MGN Liner Weekly Avail - 16 wks'!Y153+'[1]MGN Liner Weekly Avail - 16 wks'!Z153+'[1]MGN Liner Weekly Avail - 16 wks'!AA153</f>
        <v>0</v>
      </c>
      <c r="X107" s="49">
        <f t="shared" si="17"/>
        <v>5000</v>
      </c>
      <c r="Y107" s="42"/>
      <c r="Z107" s="37" t="s">
        <v>39</v>
      </c>
      <c r="AA107" s="26">
        <f t="shared" si="18"/>
        <v>9000</v>
      </c>
      <c r="AC107" s="83">
        <f t="shared" si="14"/>
        <v>5000</v>
      </c>
    </row>
    <row r="108" spans="1:29" ht="12.75" x14ac:dyDescent="0.2">
      <c r="A108" s="40" t="s">
        <v>5</v>
      </c>
      <c r="B108" s="1" t="s">
        <v>39</v>
      </c>
      <c r="C108" s="19" t="s">
        <v>165</v>
      </c>
      <c r="D108" s="1">
        <v>72</v>
      </c>
      <c r="E108" s="25">
        <v>0.19</v>
      </c>
      <c r="F108" s="65">
        <v>1.8</v>
      </c>
      <c r="G108" s="65">
        <f t="shared" si="12"/>
        <v>143.28</v>
      </c>
      <c r="H108" s="1" t="s">
        <v>103</v>
      </c>
      <c r="I108" s="29"/>
      <c r="J108" s="29"/>
      <c r="K108" s="82">
        <f t="shared" si="16"/>
        <v>0</v>
      </c>
      <c r="L108" s="29"/>
      <c r="M108" s="82">
        <f>'[1]MGN Liner Weekly Avail - 16 wks'!C154</f>
        <v>0</v>
      </c>
      <c r="N108" s="82">
        <f>'[1]MGN Liner Weekly Avail - 16 wks'!D154+'[1]MGN Liner Weekly Avail - 16 wks'!E154</f>
        <v>0</v>
      </c>
      <c r="O108" s="82">
        <f>'[1]MGN Liner Weekly Avail - 16 wks'!F154+'[1]MGN Liner Weekly Avail - 16 wks'!G154+'[1]MGN Liner Weekly Avail - 16 wks'!H154</f>
        <v>0</v>
      </c>
      <c r="P108" s="82">
        <f>'[1]MGN Liner Weekly Avail - 16 wks'!I154+'[1]MGN Liner Weekly Avail - 16 wks'!J154+'[1]MGN Liner Weekly Avail - 16 wks'!K154</f>
        <v>0</v>
      </c>
      <c r="Q108" s="82">
        <f>'[1]MGN Liner Weekly Avail - 16 wks'!L154+'[1]MGN Liner Weekly Avail - 16 wks'!M154</f>
        <v>212</v>
      </c>
      <c r="R108" s="82">
        <f>'[1]MGN Liner Weekly Avail - 16 wks'!N154+'[1]MGN Liner Weekly Avail - 16 wks'!O154+'[1]MGN Liner Weekly Avail - 16 wks'!P154</f>
        <v>0</v>
      </c>
      <c r="S108" s="82">
        <f>'[1]MGN Liner Weekly Avail - 16 wks'!Q154+'[1]MGN Liner Weekly Avail - 16 wks'!R154</f>
        <v>3000</v>
      </c>
      <c r="T108" s="82">
        <f>'[1]MGN Liner Weekly Avail - 16 wks'!S154+'[1]MGN Liner Weekly Avail - 16 wks'!T154</f>
        <v>0</v>
      </c>
      <c r="U108" s="82">
        <f>'[1]MGN Liner Weekly Avail - 16 wks'!U154+'[1]MGN Liner Weekly Avail - 16 wks'!V154</f>
        <v>0</v>
      </c>
      <c r="V108" s="82">
        <f>'[1]MGN Liner Weekly Avail - 16 wks'!W154+'[1]MGN Liner Weekly Avail - 16 wks'!X154</f>
        <v>0</v>
      </c>
      <c r="W108" s="84">
        <f>'[1]MGN Liner Weekly Avail - 16 wks'!Y154+'[1]MGN Liner Weekly Avail - 16 wks'!Z154+'[1]MGN Liner Weekly Avail - 16 wks'!AA154</f>
        <v>2500</v>
      </c>
      <c r="X108" s="49">
        <f t="shared" si="17"/>
        <v>5712</v>
      </c>
      <c r="Y108" s="42"/>
      <c r="Z108" s="37" t="s">
        <v>39</v>
      </c>
      <c r="AA108" s="26">
        <f t="shared" si="18"/>
        <v>10281.6</v>
      </c>
      <c r="AC108" s="83">
        <f t="shared" si="14"/>
        <v>5712</v>
      </c>
    </row>
    <row r="109" spans="1:29" ht="12.75" x14ac:dyDescent="0.2">
      <c r="A109" s="40" t="s">
        <v>5</v>
      </c>
      <c r="B109" s="1" t="s">
        <v>39</v>
      </c>
      <c r="C109" s="19" t="s">
        <v>166</v>
      </c>
      <c r="D109" s="1">
        <v>72</v>
      </c>
      <c r="E109" s="25">
        <v>0.19</v>
      </c>
      <c r="F109" s="65">
        <v>1.8</v>
      </c>
      <c r="G109" s="65">
        <f t="shared" si="12"/>
        <v>143.28</v>
      </c>
      <c r="H109" s="1" t="s">
        <v>103</v>
      </c>
      <c r="I109" s="29"/>
      <c r="J109" s="29"/>
      <c r="K109" s="82">
        <f t="shared" si="16"/>
        <v>0</v>
      </c>
      <c r="L109" s="29"/>
      <c r="M109" s="82">
        <f>'[1]MGN Liner Weekly Avail - 16 wks'!C155</f>
        <v>0</v>
      </c>
      <c r="N109" s="82">
        <f>'[1]MGN Liner Weekly Avail - 16 wks'!D155+'[1]MGN Liner Weekly Avail - 16 wks'!E155</f>
        <v>0</v>
      </c>
      <c r="O109" s="82">
        <f>'[1]MGN Liner Weekly Avail - 16 wks'!F155+'[1]MGN Liner Weekly Avail - 16 wks'!G155+'[1]MGN Liner Weekly Avail - 16 wks'!H155</f>
        <v>1700</v>
      </c>
      <c r="P109" s="82">
        <f>'[1]MGN Liner Weekly Avail - 16 wks'!I155+'[1]MGN Liner Weekly Avail - 16 wks'!J155+'[1]MGN Liner Weekly Avail - 16 wks'!K155</f>
        <v>500</v>
      </c>
      <c r="Q109" s="82">
        <f>'[1]MGN Liner Weekly Avail - 16 wks'!L155+'[1]MGN Liner Weekly Avail - 16 wks'!M155</f>
        <v>0</v>
      </c>
      <c r="R109" s="82">
        <f>'[1]MGN Liner Weekly Avail - 16 wks'!N155+'[1]MGN Liner Weekly Avail - 16 wks'!O155+'[1]MGN Liner Weekly Avail - 16 wks'!P155</f>
        <v>1000</v>
      </c>
      <c r="S109" s="82">
        <f>'[1]MGN Liner Weekly Avail - 16 wks'!Q155+'[1]MGN Liner Weekly Avail - 16 wks'!R155</f>
        <v>0</v>
      </c>
      <c r="T109" s="82">
        <f>'[1]MGN Liner Weekly Avail - 16 wks'!S155+'[1]MGN Liner Weekly Avail - 16 wks'!T155</f>
        <v>0</v>
      </c>
      <c r="U109" s="82">
        <f>'[1]MGN Liner Weekly Avail - 16 wks'!U155+'[1]MGN Liner Weekly Avail - 16 wks'!V155</f>
        <v>0</v>
      </c>
      <c r="V109" s="82">
        <f>'[1]MGN Liner Weekly Avail - 16 wks'!W155+'[1]MGN Liner Weekly Avail - 16 wks'!X155</f>
        <v>0</v>
      </c>
      <c r="W109" s="84">
        <f>'[1]MGN Liner Weekly Avail - 16 wks'!Y155+'[1]MGN Liner Weekly Avail - 16 wks'!Z155+'[1]MGN Liner Weekly Avail - 16 wks'!AA155</f>
        <v>0</v>
      </c>
      <c r="X109" s="49">
        <f t="shared" si="17"/>
        <v>3200</v>
      </c>
      <c r="Y109" s="42"/>
      <c r="Z109" s="37" t="s">
        <v>39</v>
      </c>
      <c r="AA109" s="26">
        <f t="shared" si="18"/>
        <v>5760</v>
      </c>
      <c r="AC109" s="83">
        <f t="shared" si="14"/>
        <v>3200</v>
      </c>
    </row>
    <row r="110" spans="1:29" ht="12.75" x14ac:dyDescent="0.2">
      <c r="A110" s="40" t="s">
        <v>5</v>
      </c>
      <c r="B110" s="1" t="s">
        <v>39</v>
      </c>
      <c r="C110" s="19" t="s">
        <v>167</v>
      </c>
      <c r="D110" s="1">
        <v>72</v>
      </c>
      <c r="E110" s="25">
        <v>0.27</v>
      </c>
      <c r="F110" s="65">
        <v>1.8</v>
      </c>
      <c r="G110" s="65">
        <f t="shared" si="12"/>
        <v>149.04</v>
      </c>
      <c r="H110" s="1" t="s">
        <v>103</v>
      </c>
      <c r="I110" s="29"/>
      <c r="J110" s="29"/>
      <c r="K110" s="82">
        <f t="shared" si="16"/>
        <v>0</v>
      </c>
      <c r="L110" s="29"/>
      <c r="M110" s="82">
        <f>'[1]MGN Liner Weekly Avail - 16 wks'!C156</f>
        <v>0</v>
      </c>
      <c r="N110" s="82">
        <f>'[1]MGN Liner Weekly Avail - 16 wks'!D156+'[1]MGN Liner Weekly Avail - 16 wks'!E156</f>
        <v>0</v>
      </c>
      <c r="O110" s="82">
        <f>'[1]MGN Liner Weekly Avail - 16 wks'!F156+'[1]MGN Liner Weekly Avail - 16 wks'!G156+'[1]MGN Liner Weekly Avail - 16 wks'!H156</f>
        <v>0</v>
      </c>
      <c r="P110" s="82">
        <f>'[1]MGN Liner Weekly Avail - 16 wks'!I156+'[1]MGN Liner Weekly Avail - 16 wks'!J156+'[1]MGN Liner Weekly Avail - 16 wks'!K156</f>
        <v>0</v>
      </c>
      <c r="Q110" s="82" t="s">
        <v>104</v>
      </c>
      <c r="R110" s="82">
        <f>'[1]MGN Liner Weekly Avail - 16 wks'!N156+'[1]MGN Liner Weekly Avail - 16 wks'!O156+'[1]MGN Liner Weekly Avail - 16 wks'!P156</f>
        <v>600</v>
      </c>
      <c r="S110" s="82">
        <f>'[1]MGN Liner Weekly Avail - 16 wks'!Q156+'[1]MGN Liner Weekly Avail - 16 wks'!R156</f>
        <v>0</v>
      </c>
      <c r="T110" s="82">
        <f>'[1]MGN Liner Weekly Avail - 16 wks'!S156+'[1]MGN Liner Weekly Avail - 16 wks'!T156</f>
        <v>0</v>
      </c>
      <c r="U110" s="82">
        <f>'[1]MGN Liner Weekly Avail - 16 wks'!U156+'[1]MGN Liner Weekly Avail - 16 wks'!V156</f>
        <v>7000</v>
      </c>
      <c r="V110" s="82">
        <f>'[1]MGN Liner Weekly Avail - 16 wks'!W156+'[1]MGN Liner Weekly Avail - 16 wks'!X156</f>
        <v>0</v>
      </c>
      <c r="W110" s="84" t="s">
        <v>104</v>
      </c>
      <c r="X110" s="49">
        <f t="shared" si="17"/>
        <v>7600</v>
      </c>
      <c r="Y110" s="42"/>
      <c r="Z110" s="37" t="s">
        <v>39</v>
      </c>
      <c r="AA110" s="26">
        <f t="shared" si="18"/>
        <v>13680</v>
      </c>
      <c r="AC110" s="83">
        <f t="shared" si="14"/>
        <v>7600</v>
      </c>
    </row>
    <row r="111" spans="1:29" ht="12.75" x14ac:dyDescent="0.2">
      <c r="A111" s="40" t="s">
        <v>5</v>
      </c>
      <c r="B111" s="1" t="s">
        <v>39</v>
      </c>
      <c r="C111" s="19" t="s">
        <v>168</v>
      </c>
      <c r="D111" s="1">
        <v>72</v>
      </c>
      <c r="E111" s="25"/>
      <c r="F111" s="65">
        <v>1.8</v>
      </c>
      <c r="G111" s="65">
        <f t="shared" si="12"/>
        <v>129.6</v>
      </c>
      <c r="H111" s="1" t="s">
        <v>103</v>
      </c>
      <c r="I111" s="29"/>
      <c r="J111" s="29"/>
      <c r="K111" s="82">
        <f t="shared" si="16"/>
        <v>0</v>
      </c>
      <c r="L111" s="29"/>
      <c r="M111" s="82">
        <f>'[1]MGN Liner Weekly Avail - 16 wks'!C157</f>
        <v>0</v>
      </c>
      <c r="N111" s="82">
        <f>'[1]MGN Liner Weekly Avail - 16 wks'!D157+'[1]MGN Liner Weekly Avail - 16 wks'!E157</f>
        <v>0</v>
      </c>
      <c r="O111" s="82">
        <f>'[1]MGN Liner Weekly Avail - 16 wks'!F157+'[1]MGN Liner Weekly Avail - 16 wks'!G157+'[1]MGN Liner Weekly Avail - 16 wks'!H157</f>
        <v>0</v>
      </c>
      <c r="P111" s="82">
        <f>'[1]MGN Liner Weekly Avail - 16 wks'!I157+'[1]MGN Liner Weekly Avail - 16 wks'!J157+'[1]MGN Liner Weekly Avail - 16 wks'!K157</f>
        <v>340</v>
      </c>
      <c r="Q111" s="82">
        <f>'[1]MGN Liner Weekly Avail - 16 wks'!L157+'[1]MGN Liner Weekly Avail - 16 wks'!M157</f>
        <v>0</v>
      </c>
      <c r="R111" s="82">
        <f>'[1]MGN Liner Weekly Avail - 16 wks'!N157+'[1]MGN Liner Weekly Avail - 16 wks'!O157+'[1]MGN Liner Weekly Avail - 16 wks'!P157</f>
        <v>0</v>
      </c>
      <c r="S111" s="82">
        <f>'[1]MGN Liner Weekly Avail - 16 wks'!Q157+'[1]MGN Liner Weekly Avail - 16 wks'!R157</f>
        <v>0</v>
      </c>
      <c r="T111" s="82">
        <f>'[1]MGN Liner Weekly Avail - 16 wks'!S157+'[1]MGN Liner Weekly Avail - 16 wks'!T157</f>
        <v>0</v>
      </c>
      <c r="U111" s="82">
        <f>'[1]MGN Liner Weekly Avail - 16 wks'!U157+'[1]MGN Liner Weekly Avail - 16 wks'!V157</f>
        <v>0</v>
      </c>
      <c r="V111" s="82">
        <f>'[1]MGN Liner Weekly Avail - 16 wks'!W157+'[1]MGN Liner Weekly Avail - 16 wks'!X157</f>
        <v>0</v>
      </c>
      <c r="W111" s="84" t="s">
        <v>104</v>
      </c>
      <c r="X111" s="49">
        <f t="shared" si="17"/>
        <v>340</v>
      </c>
      <c r="Y111" s="42"/>
      <c r="Z111" s="37" t="s">
        <v>39</v>
      </c>
      <c r="AA111" s="26">
        <f t="shared" si="18"/>
        <v>612</v>
      </c>
      <c r="AC111" s="83">
        <f t="shared" si="14"/>
        <v>340</v>
      </c>
    </row>
    <row r="112" spans="1:29" ht="12.75" x14ac:dyDescent="0.2">
      <c r="A112" s="40" t="s">
        <v>5</v>
      </c>
      <c r="B112" s="1" t="s">
        <v>39</v>
      </c>
      <c r="C112" s="19" t="s">
        <v>169</v>
      </c>
      <c r="D112" s="1">
        <v>72</v>
      </c>
      <c r="E112" s="25">
        <v>0.1</v>
      </c>
      <c r="F112" s="65">
        <v>1.72</v>
      </c>
      <c r="G112" s="65">
        <f t="shared" si="12"/>
        <v>131.04</v>
      </c>
      <c r="H112" s="1" t="s">
        <v>103</v>
      </c>
      <c r="I112" s="29"/>
      <c r="J112" s="29"/>
      <c r="K112" s="82">
        <f t="shared" si="16"/>
        <v>0</v>
      </c>
      <c r="L112" s="29"/>
      <c r="M112" s="82">
        <f>'[1]MGN Liner Weekly Avail - 16 wks'!C158</f>
        <v>0</v>
      </c>
      <c r="N112" s="82">
        <f>'[1]MGN Liner Weekly Avail - 16 wks'!D158+'[1]MGN Liner Weekly Avail - 16 wks'!E158</f>
        <v>0</v>
      </c>
      <c r="O112" s="82">
        <v>280</v>
      </c>
      <c r="P112" s="82" t="s">
        <v>104</v>
      </c>
      <c r="Q112" s="82" t="s">
        <v>104</v>
      </c>
      <c r="R112" s="82">
        <v>7214</v>
      </c>
      <c r="S112" s="82">
        <v>7800</v>
      </c>
      <c r="T112" s="82" t="s">
        <v>104</v>
      </c>
      <c r="U112" s="82">
        <v>3990</v>
      </c>
      <c r="V112" s="82">
        <f>'[1]MGN Liner Weekly Avail - 16 wks'!W158+'[1]MGN Liner Weekly Avail - 16 wks'!X158</f>
        <v>0</v>
      </c>
      <c r="W112" s="84" t="s">
        <v>104</v>
      </c>
      <c r="X112" s="49">
        <f t="shared" si="17"/>
        <v>19284</v>
      </c>
      <c r="Y112" s="42"/>
      <c r="Z112" s="37" t="s">
        <v>39</v>
      </c>
      <c r="AA112" s="26">
        <f t="shared" si="18"/>
        <v>33168.479999999996</v>
      </c>
      <c r="AC112" s="83">
        <f t="shared" si="14"/>
        <v>19284</v>
      </c>
    </row>
    <row r="113" spans="1:29" ht="12.75" x14ac:dyDescent="0.2">
      <c r="A113" s="40" t="s">
        <v>5</v>
      </c>
      <c r="B113" s="1" t="s">
        <v>39</v>
      </c>
      <c r="C113" s="19" t="s">
        <v>170</v>
      </c>
      <c r="D113" s="1">
        <v>72</v>
      </c>
      <c r="E113" s="25">
        <v>0.28000000000000003</v>
      </c>
      <c r="F113" s="65">
        <v>1.93</v>
      </c>
      <c r="G113" s="65">
        <f t="shared" si="12"/>
        <v>159.12</v>
      </c>
      <c r="H113" s="1" t="s">
        <v>103</v>
      </c>
      <c r="I113" s="29"/>
      <c r="J113" s="29"/>
      <c r="K113" s="82">
        <f t="shared" si="16"/>
        <v>0</v>
      </c>
      <c r="L113" s="29"/>
      <c r="M113" s="82">
        <f>'[1]MGN Liner Weekly Avail - 16 wks'!C159</f>
        <v>0</v>
      </c>
      <c r="N113" s="82">
        <f>'[1]MGN Liner Weekly Avail - 16 wks'!D159+'[1]MGN Liner Weekly Avail - 16 wks'!E159</f>
        <v>0</v>
      </c>
      <c r="O113" s="82">
        <f>'[1]MGN Liner Weekly Avail - 16 wks'!F159+'[1]MGN Liner Weekly Avail - 16 wks'!G159+'[1]MGN Liner Weekly Avail - 16 wks'!H159</f>
        <v>0</v>
      </c>
      <c r="P113" s="82">
        <f>'[1]MGN Liner Weekly Avail - 16 wks'!I159+'[1]MGN Liner Weekly Avail - 16 wks'!J159+'[1]MGN Liner Weekly Avail - 16 wks'!K159</f>
        <v>0</v>
      </c>
      <c r="Q113" s="82">
        <f>'[1]MGN Liner Weekly Avail - 16 wks'!L159+'[1]MGN Liner Weekly Avail - 16 wks'!M159</f>
        <v>0</v>
      </c>
      <c r="R113" s="82">
        <f>'[1]MGN Liner Weekly Avail - 16 wks'!N159+'[1]MGN Liner Weekly Avail - 16 wks'!O159+'[1]MGN Liner Weekly Avail - 16 wks'!P159</f>
        <v>0</v>
      </c>
      <c r="S113" s="82">
        <f>'[1]MGN Liner Weekly Avail - 16 wks'!Q159+'[1]MGN Liner Weekly Avail - 16 wks'!R159</f>
        <v>100</v>
      </c>
      <c r="T113" s="82">
        <f>'[1]MGN Liner Weekly Avail - 16 wks'!S159+'[1]MGN Liner Weekly Avail - 16 wks'!T159</f>
        <v>0</v>
      </c>
      <c r="U113" s="82">
        <f>'[1]MGN Liner Weekly Avail - 16 wks'!U159+'[1]MGN Liner Weekly Avail - 16 wks'!V159</f>
        <v>0</v>
      </c>
      <c r="V113" s="82">
        <f>'[1]MGN Liner Weekly Avail - 16 wks'!W159+'[1]MGN Liner Weekly Avail - 16 wks'!X159</f>
        <v>0</v>
      </c>
      <c r="W113" s="84">
        <f>'[1]MGN Liner Weekly Avail - 16 wks'!Y159+'[1]MGN Liner Weekly Avail - 16 wks'!Z159+'[1]MGN Liner Weekly Avail - 16 wks'!AA159</f>
        <v>0</v>
      </c>
      <c r="X113" s="49">
        <f t="shared" si="17"/>
        <v>100</v>
      </c>
      <c r="Y113" s="42"/>
      <c r="Z113" s="37" t="s">
        <v>39</v>
      </c>
      <c r="AA113" s="26">
        <f t="shared" si="18"/>
        <v>193</v>
      </c>
      <c r="AC113" s="83">
        <f t="shared" si="14"/>
        <v>100</v>
      </c>
    </row>
    <row r="114" spans="1:29" ht="12.75" x14ac:dyDescent="0.2">
      <c r="A114" s="40" t="s">
        <v>5</v>
      </c>
      <c r="B114" s="2" t="s">
        <v>41</v>
      </c>
      <c r="C114" s="19" t="s">
        <v>121</v>
      </c>
      <c r="D114" s="10" t="s">
        <v>26</v>
      </c>
      <c r="E114" s="6"/>
      <c r="F114" s="75">
        <v>0.9</v>
      </c>
      <c r="G114" s="65">
        <f t="shared" si="12"/>
        <v>0</v>
      </c>
      <c r="H114" s="4" t="s">
        <v>8</v>
      </c>
      <c r="I114" s="5"/>
      <c r="J114" s="11"/>
      <c r="K114" s="11">
        <f t="shared" si="16"/>
        <v>0</v>
      </c>
      <c r="L114" s="11"/>
      <c r="M114" s="78" t="s">
        <v>104</v>
      </c>
      <c r="N114" s="78">
        <v>10000</v>
      </c>
      <c r="O114" s="78">
        <v>10000</v>
      </c>
      <c r="P114" s="78">
        <v>10000</v>
      </c>
      <c r="Q114" s="78">
        <v>10000</v>
      </c>
      <c r="R114" s="11">
        <v>10000</v>
      </c>
      <c r="S114" s="11">
        <v>50000</v>
      </c>
      <c r="T114" s="11">
        <v>50000</v>
      </c>
      <c r="U114" s="11">
        <v>50000</v>
      </c>
      <c r="V114" s="11">
        <v>50000</v>
      </c>
      <c r="W114" s="51">
        <v>50000</v>
      </c>
      <c r="X114" s="49">
        <f t="shared" si="17"/>
        <v>300000</v>
      </c>
      <c r="Y114" s="41"/>
      <c r="Z114" s="35" t="s">
        <v>41</v>
      </c>
      <c r="AA114" s="7" t="e">
        <f>+X114*#REF!</f>
        <v>#REF!</v>
      </c>
      <c r="AC114" s="83">
        <f t="shared" si="14"/>
        <v>300000</v>
      </c>
    </row>
    <row r="115" spans="1:29" ht="12.75" x14ac:dyDescent="0.2">
      <c r="A115" s="40" t="s">
        <v>5</v>
      </c>
      <c r="B115" s="2" t="s">
        <v>41</v>
      </c>
      <c r="C115" s="19" t="s">
        <v>121</v>
      </c>
      <c r="D115" s="10">
        <v>72</v>
      </c>
      <c r="E115" s="6"/>
      <c r="F115" s="75">
        <v>1.96</v>
      </c>
      <c r="G115" s="65">
        <f t="shared" si="12"/>
        <v>141.12</v>
      </c>
      <c r="H115" s="4" t="s">
        <v>8</v>
      </c>
      <c r="I115" s="5"/>
      <c r="J115" s="11"/>
      <c r="K115" s="11">
        <f t="shared" si="16"/>
        <v>0</v>
      </c>
      <c r="L115" s="11"/>
      <c r="M115" s="78"/>
      <c r="N115" s="78"/>
      <c r="O115" s="78"/>
      <c r="P115" s="78"/>
      <c r="Q115" s="78"/>
      <c r="R115" s="11"/>
      <c r="S115" s="11"/>
      <c r="T115" s="11"/>
      <c r="U115" s="11"/>
      <c r="V115" s="11"/>
      <c r="W115" s="51"/>
      <c r="X115" s="49">
        <f t="shared" si="17"/>
        <v>0</v>
      </c>
      <c r="Y115" s="41"/>
      <c r="Z115" s="35" t="s">
        <v>41</v>
      </c>
      <c r="AA115" s="7">
        <f>+X115*F115</f>
        <v>0</v>
      </c>
      <c r="AC115" s="83">
        <f t="shared" si="14"/>
        <v>0</v>
      </c>
    </row>
    <row r="116" spans="1:29" ht="12.75" x14ac:dyDescent="0.2">
      <c r="A116" s="40" t="s">
        <v>5</v>
      </c>
      <c r="B116" s="1" t="s">
        <v>41</v>
      </c>
      <c r="C116" s="19" t="s">
        <v>122</v>
      </c>
      <c r="D116" s="1" t="s">
        <v>26</v>
      </c>
      <c r="E116" s="25"/>
      <c r="F116" s="75">
        <v>0.95</v>
      </c>
      <c r="G116" s="65">
        <f t="shared" si="12"/>
        <v>0</v>
      </c>
      <c r="H116" s="1" t="s">
        <v>8</v>
      </c>
      <c r="I116" s="27"/>
      <c r="J116" s="27"/>
      <c r="K116" s="11">
        <f t="shared" si="16"/>
        <v>0</v>
      </c>
      <c r="L116" s="27"/>
      <c r="M116" s="80"/>
      <c r="N116" s="80" t="s">
        <v>104</v>
      </c>
      <c r="O116" s="80" t="s">
        <v>104</v>
      </c>
      <c r="P116" s="80" t="s">
        <v>104</v>
      </c>
      <c r="Q116" s="80" t="s">
        <v>104</v>
      </c>
      <c r="R116" s="27">
        <v>5000</v>
      </c>
      <c r="S116" s="27">
        <v>50000</v>
      </c>
      <c r="T116" s="27">
        <v>50000</v>
      </c>
      <c r="U116" s="27">
        <v>50000</v>
      </c>
      <c r="V116" s="27">
        <v>50000</v>
      </c>
      <c r="W116" s="53">
        <v>50000</v>
      </c>
      <c r="X116" s="49">
        <f t="shared" si="17"/>
        <v>255000</v>
      </c>
      <c r="Y116" s="42"/>
      <c r="Z116" s="37" t="s">
        <v>41</v>
      </c>
      <c r="AA116" s="7" t="e">
        <f>+X116*#REF!</f>
        <v>#REF!</v>
      </c>
      <c r="AC116" s="83">
        <f t="shared" si="14"/>
        <v>255000</v>
      </c>
    </row>
    <row r="117" spans="1:29" ht="12.75" x14ac:dyDescent="0.2">
      <c r="A117" s="40" t="s">
        <v>5</v>
      </c>
      <c r="B117" s="1" t="s">
        <v>41</v>
      </c>
      <c r="C117" s="19" t="s">
        <v>122</v>
      </c>
      <c r="D117" s="1">
        <v>72</v>
      </c>
      <c r="E117" s="25"/>
      <c r="F117" s="75">
        <v>1.96</v>
      </c>
      <c r="G117" s="65">
        <f t="shared" si="12"/>
        <v>141.12</v>
      </c>
      <c r="H117" s="1" t="s">
        <v>8</v>
      </c>
      <c r="I117" s="27"/>
      <c r="J117" s="27"/>
      <c r="K117" s="11">
        <f t="shared" si="16"/>
        <v>0</v>
      </c>
      <c r="L117" s="27"/>
      <c r="M117" s="80"/>
      <c r="N117" s="80">
        <v>0</v>
      </c>
      <c r="O117" s="80"/>
      <c r="P117" s="80"/>
      <c r="Q117" s="80"/>
      <c r="R117" s="27"/>
      <c r="S117" s="27"/>
      <c r="T117" s="27"/>
      <c r="U117" s="27"/>
      <c r="V117" s="27"/>
      <c r="W117" s="53"/>
      <c r="X117" s="49">
        <f t="shared" si="17"/>
        <v>0</v>
      </c>
      <c r="Y117" s="42"/>
      <c r="Z117" s="37" t="s">
        <v>41</v>
      </c>
      <c r="AA117" s="26">
        <f>+F117*X117</f>
        <v>0</v>
      </c>
      <c r="AC117" s="83">
        <f t="shared" si="14"/>
        <v>0</v>
      </c>
    </row>
    <row r="118" spans="1:29" ht="12.75" x14ac:dyDescent="0.2">
      <c r="A118" s="40" t="s">
        <v>5</v>
      </c>
      <c r="B118" s="1" t="s">
        <v>41</v>
      </c>
      <c r="C118" s="19" t="s">
        <v>123</v>
      </c>
      <c r="D118" s="1" t="s">
        <v>26</v>
      </c>
      <c r="E118" s="25"/>
      <c r="F118" s="75">
        <v>0.95</v>
      </c>
      <c r="G118" s="65">
        <f t="shared" si="12"/>
        <v>0</v>
      </c>
      <c r="H118" s="1" t="s">
        <v>8</v>
      </c>
      <c r="I118" s="27"/>
      <c r="J118" s="27"/>
      <c r="K118" s="11">
        <f t="shared" si="16"/>
        <v>0</v>
      </c>
      <c r="L118" s="27"/>
      <c r="M118" s="80"/>
      <c r="N118" s="80" t="s">
        <v>104</v>
      </c>
      <c r="O118" s="80">
        <v>10000</v>
      </c>
      <c r="P118" s="80">
        <v>10000</v>
      </c>
      <c r="Q118" s="80">
        <v>10000</v>
      </c>
      <c r="R118" s="27">
        <v>10000</v>
      </c>
      <c r="S118" s="27">
        <v>10000</v>
      </c>
      <c r="T118" s="27">
        <v>50000</v>
      </c>
      <c r="U118" s="27">
        <v>50000</v>
      </c>
      <c r="V118" s="27">
        <v>50000</v>
      </c>
      <c r="W118" s="53">
        <v>50000</v>
      </c>
      <c r="X118" s="49">
        <f t="shared" si="17"/>
        <v>250000</v>
      </c>
      <c r="Y118" s="42"/>
      <c r="Z118" s="37" t="s">
        <v>41</v>
      </c>
      <c r="AA118" s="7" t="e">
        <f>+X118*#REF!</f>
        <v>#REF!</v>
      </c>
      <c r="AC118" s="83">
        <f t="shared" si="14"/>
        <v>250000</v>
      </c>
    </row>
    <row r="119" spans="1:29" ht="12.75" x14ac:dyDescent="0.2">
      <c r="A119" s="40" t="s">
        <v>5</v>
      </c>
      <c r="B119" s="28" t="s">
        <v>41</v>
      </c>
      <c r="C119" s="19" t="s">
        <v>123</v>
      </c>
      <c r="D119" s="1">
        <v>72</v>
      </c>
      <c r="E119" s="25"/>
      <c r="F119" s="76">
        <v>1.96</v>
      </c>
      <c r="G119" s="65">
        <f t="shared" si="12"/>
        <v>141.12</v>
      </c>
      <c r="H119" s="1" t="s">
        <v>8</v>
      </c>
      <c r="I119" s="27"/>
      <c r="J119" s="27"/>
      <c r="K119" s="11">
        <f t="shared" si="16"/>
        <v>0</v>
      </c>
      <c r="L119" s="27"/>
      <c r="M119" s="80"/>
      <c r="N119" s="80">
        <v>0</v>
      </c>
      <c r="O119" s="80"/>
      <c r="P119" s="80"/>
      <c r="Q119" s="80"/>
      <c r="R119" s="27"/>
      <c r="S119" s="27"/>
      <c r="T119" s="27"/>
      <c r="U119" s="27"/>
      <c r="V119" s="27"/>
      <c r="W119" s="53"/>
      <c r="X119" s="49">
        <f t="shared" si="17"/>
        <v>0</v>
      </c>
      <c r="Y119" s="42"/>
      <c r="Z119" s="38" t="s">
        <v>41</v>
      </c>
      <c r="AA119" s="26">
        <f>+F119*X119</f>
        <v>0</v>
      </c>
      <c r="AC119" s="83">
        <f t="shared" si="14"/>
        <v>0</v>
      </c>
    </row>
    <row r="120" spans="1:29" ht="12.75" x14ac:dyDescent="0.2">
      <c r="A120" s="40" t="s">
        <v>5</v>
      </c>
      <c r="B120" s="2" t="s">
        <v>41</v>
      </c>
      <c r="C120" s="21" t="s">
        <v>50</v>
      </c>
      <c r="D120" s="10" t="s">
        <v>26</v>
      </c>
      <c r="E120" s="6"/>
      <c r="F120" s="75">
        <v>0.8</v>
      </c>
      <c r="G120" s="65">
        <f t="shared" si="12"/>
        <v>0</v>
      </c>
      <c r="H120" s="4" t="s">
        <v>8</v>
      </c>
      <c r="I120" s="5"/>
      <c r="J120" s="11"/>
      <c r="K120" s="11">
        <f t="shared" si="16"/>
        <v>0</v>
      </c>
      <c r="L120" s="11"/>
      <c r="M120" s="78" t="s">
        <v>104</v>
      </c>
      <c r="N120" s="78">
        <v>10000</v>
      </c>
      <c r="O120" s="78">
        <v>10000</v>
      </c>
      <c r="P120" s="78">
        <v>10000</v>
      </c>
      <c r="Q120" s="78">
        <v>10000</v>
      </c>
      <c r="R120" s="11">
        <v>10000</v>
      </c>
      <c r="S120" s="11">
        <v>50000</v>
      </c>
      <c r="T120" s="11">
        <v>50000</v>
      </c>
      <c r="U120" s="11">
        <v>50000</v>
      </c>
      <c r="V120" s="11">
        <v>50000</v>
      </c>
      <c r="W120" s="51">
        <v>50000</v>
      </c>
      <c r="X120" s="49">
        <f t="shared" si="17"/>
        <v>300000</v>
      </c>
      <c r="Y120" s="41"/>
      <c r="Z120" s="35" t="s">
        <v>41</v>
      </c>
      <c r="AA120" s="7" t="e">
        <f>+X120*#REF!</f>
        <v>#REF!</v>
      </c>
      <c r="AC120" s="83">
        <f t="shared" si="14"/>
        <v>300000</v>
      </c>
    </row>
    <row r="121" spans="1:29" ht="12.75" x14ac:dyDescent="0.2">
      <c r="A121" s="40" t="s">
        <v>5</v>
      </c>
      <c r="B121" s="2" t="s">
        <v>41</v>
      </c>
      <c r="C121" s="21" t="s">
        <v>50</v>
      </c>
      <c r="D121" s="10">
        <v>72</v>
      </c>
      <c r="E121" s="6"/>
      <c r="F121" s="75">
        <v>1.5</v>
      </c>
      <c r="G121" s="65">
        <f t="shared" si="12"/>
        <v>108</v>
      </c>
      <c r="H121" s="4" t="s">
        <v>8</v>
      </c>
      <c r="I121" s="5"/>
      <c r="J121" s="11"/>
      <c r="K121" s="11">
        <f t="shared" si="16"/>
        <v>0</v>
      </c>
      <c r="L121" s="11"/>
      <c r="M121" s="11"/>
      <c r="N121" s="11"/>
      <c r="O121" s="11"/>
      <c r="P121" s="11"/>
      <c r="Q121" s="11"/>
      <c r="R121" s="11"/>
      <c r="S121" s="11"/>
      <c r="T121" s="11"/>
      <c r="U121" s="11"/>
      <c r="V121" s="11"/>
      <c r="W121" s="51"/>
      <c r="X121" s="49"/>
      <c r="Y121" s="41"/>
      <c r="Z121" s="35" t="s">
        <v>41</v>
      </c>
      <c r="AA121" s="7"/>
      <c r="AC121" s="83">
        <f t="shared" si="14"/>
        <v>0</v>
      </c>
    </row>
    <row r="122" spans="1:29" ht="12.75" x14ac:dyDescent="0.2">
      <c r="A122" s="40" t="s">
        <v>5</v>
      </c>
      <c r="B122" s="1" t="s">
        <v>39</v>
      </c>
      <c r="C122" s="19" t="s">
        <v>124</v>
      </c>
      <c r="D122" s="1">
        <v>72</v>
      </c>
      <c r="E122" s="76"/>
      <c r="F122" s="75">
        <v>2.65</v>
      </c>
      <c r="G122" s="65">
        <f t="shared" si="12"/>
        <v>190.79999999999998</v>
      </c>
      <c r="H122" s="1" t="s">
        <v>103</v>
      </c>
      <c r="I122" s="29"/>
      <c r="J122" s="29"/>
      <c r="K122" s="82">
        <v>720</v>
      </c>
      <c r="L122" s="29"/>
      <c r="M122" s="82">
        <f>'[1]MGN Liner Weekly Avail - 16 wks'!C183</f>
        <v>0</v>
      </c>
      <c r="N122" s="82">
        <f>'[1]MGN Liner Weekly Avail - 16 wks'!D183+'[1]MGN Liner Weekly Avail - 16 wks'!E183</f>
        <v>0</v>
      </c>
      <c r="O122" s="82">
        <f>'[1]MGN Liner Weekly Avail - 16 wks'!F183+'[1]MGN Liner Weekly Avail - 16 wks'!G183+'[1]MGN Liner Weekly Avail - 16 wks'!H183</f>
        <v>0</v>
      </c>
      <c r="P122" s="82">
        <f>'[1]MGN Liner Weekly Avail - 16 wks'!I183+'[1]MGN Liner Weekly Avail - 16 wks'!J183+'[1]MGN Liner Weekly Avail - 16 wks'!K183</f>
        <v>0</v>
      </c>
      <c r="Q122" s="82">
        <f>'[1]MGN Liner Weekly Avail - 16 wks'!L183+'[1]MGN Liner Weekly Avail - 16 wks'!M183</f>
        <v>0</v>
      </c>
      <c r="R122" s="82">
        <f>'[1]MGN Liner Weekly Avail - 16 wks'!N183+'[1]MGN Liner Weekly Avail - 16 wks'!O183+'[1]MGN Liner Weekly Avail - 16 wks'!P183</f>
        <v>0</v>
      </c>
      <c r="S122" s="82">
        <f>'[1]MGN Liner Weekly Avail - 16 wks'!Q183+'[1]MGN Liner Weekly Avail - 16 wks'!R183</f>
        <v>0</v>
      </c>
      <c r="T122" s="82">
        <f>'[1]MGN Liner Weekly Avail - 16 wks'!S183+'[1]MGN Liner Weekly Avail - 16 wks'!T183</f>
        <v>0</v>
      </c>
      <c r="U122" s="82">
        <f>'[1]MGN Liner Weekly Avail - 16 wks'!U183+'[1]MGN Liner Weekly Avail - 16 wks'!V183</f>
        <v>0</v>
      </c>
      <c r="V122" s="82">
        <f>'[1]MGN Liner Weekly Avail - 16 wks'!W183+'[1]MGN Liner Weekly Avail - 16 wks'!X183</f>
        <v>0</v>
      </c>
      <c r="W122" s="84" t="s">
        <v>104</v>
      </c>
      <c r="X122" s="49">
        <f t="shared" ref="X122:X153" si="19">SUM(I122:W122)</f>
        <v>720</v>
      </c>
      <c r="Y122" s="42"/>
      <c r="Z122" s="37" t="s">
        <v>39</v>
      </c>
      <c r="AA122" s="26">
        <f>+F122*X122</f>
        <v>1908</v>
      </c>
      <c r="AC122" s="83">
        <f t="shared" si="14"/>
        <v>720</v>
      </c>
    </row>
    <row r="123" spans="1:29" ht="12.75" x14ac:dyDescent="0.2">
      <c r="A123" s="40" t="s">
        <v>5</v>
      </c>
      <c r="B123" s="2" t="s">
        <v>39</v>
      </c>
      <c r="C123" s="21" t="s">
        <v>52</v>
      </c>
      <c r="D123" s="10">
        <v>72</v>
      </c>
      <c r="E123" s="6"/>
      <c r="F123" s="65">
        <v>2.5499999999999998</v>
      </c>
      <c r="G123" s="65">
        <f t="shared" si="12"/>
        <v>183.6</v>
      </c>
      <c r="H123" s="4" t="s">
        <v>8</v>
      </c>
      <c r="I123" s="5"/>
      <c r="J123" s="11">
        <v>864</v>
      </c>
      <c r="K123" s="11">
        <f t="shared" ref="K123:K162" si="20">J123</f>
        <v>864</v>
      </c>
      <c r="L123" s="11"/>
      <c r="M123" s="11"/>
      <c r="N123" s="11"/>
      <c r="O123" s="11"/>
      <c r="P123" s="11"/>
      <c r="Q123" s="11"/>
      <c r="R123" s="11"/>
      <c r="S123" s="11"/>
      <c r="T123" s="11"/>
      <c r="U123" s="11"/>
      <c r="V123" s="11"/>
      <c r="W123" s="51"/>
      <c r="X123" s="49">
        <f t="shared" si="19"/>
        <v>1728</v>
      </c>
      <c r="Y123" s="41" t="s">
        <v>51</v>
      </c>
      <c r="Z123" s="35" t="s">
        <v>39</v>
      </c>
      <c r="AA123" s="7">
        <f>+X123*F123</f>
        <v>4406.3999999999996</v>
      </c>
      <c r="AC123" s="83">
        <f t="shared" si="14"/>
        <v>864</v>
      </c>
    </row>
    <row r="124" spans="1:29" ht="12.75" x14ac:dyDescent="0.2">
      <c r="A124" s="40" t="s">
        <v>5</v>
      </c>
      <c r="B124" s="1" t="s">
        <v>39</v>
      </c>
      <c r="C124" s="19" t="s">
        <v>125</v>
      </c>
      <c r="D124" s="1">
        <v>72</v>
      </c>
      <c r="E124" s="25">
        <v>0.4</v>
      </c>
      <c r="F124" s="65">
        <v>3.2</v>
      </c>
      <c r="G124" s="65">
        <f t="shared" si="12"/>
        <v>259.2</v>
      </c>
      <c r="H124" s="1" t="s">
        <v>103</v>
      </c>
      <c r="I124" s="29"/>
      <c r="J124" s="29"/>
      <c r="K124" s="82">
        <f t="shared" si="20"/>
        <v>0</v>
      </c>
      <c r="L124" s="29"/>
      <c r="M124" s="82">
        <f>'[1]MGN Liner Weekly Avail - 16 wks'!C184</f>
        <v>0</v>
      </c>
      <c r="N124" s="82">
        <v>0</v>
      </c>
      <c r="O124" s="82">
        <f>'[1]MGN Liner Weekly Avail - 16 wks'!F184+'[1]MGN Liner Weekly Avail - 16 wks'!G184+'[1]MGN Liner Weekly Avail - 16 wks'!H184</f>
        <v>0</v>
      </c>
      <c r="P124" s="82">
        <f>'[1]MGN Liner Weekly Avail - 16 wks'!I184+'[1]MGN Liner Weekly Avail - 16 wks'!J184+'[1]MGN Liner Weekly Avail - 16 wks'!K184</f>
        <v>0</v>
      </c>
      <c r="Q124" s="82">
        <f>'[1]MGN Liner Weekly Avail - 16 wks'!L184+'[1]MGN Liner Weekly Avail - 16 wks'!M184</f>
        <v>0</v>
      </c>
      <c r="R124" s="82">
        <f>'[1]MGN Liner Weekly Avail - 16 wks'!N184+'[1]MGN Liner Weekly Avail - 16 wks'!O184+'[1]MGN Liner Weekly Avail - 16 wks'!P184</f>
        <v>0</v>
      </c>
      <c r="S124" s="82">
        <f>'[1]MGN Liner Weekly Avail - 16 wks'!Q184+'[1]MGN Liner Weekly Avail - 16 wks'!R184</f>
        <v>0</v>
      </c>
      <c r="T124" s="82">
        <f>'[1]MGN Liner Weekly Avail - 16 wks'!S184+'[1]MGN Liner Weekly Avail - 16 wks'!T184</f>
        <v>0</v>
      </c>
      <c r="U124" s="82">
        <f>'[1]MGN Liner Weekly Avail - 16 wks'!U184+'[1]MGN Liner Weekly Avail - 16 wks'!V184</f>
        <v>0</v>
      </c>
      <c r="V124" s="82">
        <f>'[1]MGN Liner Weekly Avail - 16 wks'!W184+'[1]MGN Liner Weekly Avail - 16 wks'!X184</f>
        <v>0</v>
      </c>
      <c r="W124" s="84">
        <f>'[1]MGN Liner Weekly Avail - 16 wks'!Y184+'[1]MGN Liner Weekly Avail - 16 wks'!Z184+'[1]MGN Liner Weekly Avail - 16 wks'!AA184</f>
        <v>0</v>
      </c>
      <c r="X124" s="49">
        <f t="shared" si="19"/>
        <v>0</v>
      </c>
      <c r="Y124" s="42"/>
      <c r="Z124" s="37" t="s">
        <v>39</v>
      </c>
      <c r="AA124" s="26">
        <f>+F124*X124</f>
        <v>0</v>
      </c>
      <c r="AC124" s="83">
        <f t="shared" si="14"/>
        <v>0</v>
      </c>
    </row>
    <row r="125" spans="1:29" ht="12.75" x14ac:dyDescent="0.2">
      <c r="A125" s="40" t="s">
        <v>15</v>
      </c>
      <c r="B125" s="2" t="s">
        <v>39</v>
      </c>
      <c r="C125" s="9" t="s">
        <v>53</v>
      </c>
      <c r="D125" s="10">
        <v>72</v>
      </c>
      <c r="E125" s="6"/>
      <c r="F125" s="65">
        <v>0.89</v>
      </c>
      <c r="G125" s="65">
        <f t="shared" si="12"/>
        <v>64.08</v>
      </c>
      <c r="H125" s="4" t="s">
        <v>8</v>
      </c>
      <c r="I125" s="5"/>
      <c r="J125" s="11">
        <v>216</v>
      </c>
      <c r="K125" s="11">
        <f t="shared" si="20"/>
        <v>216</v>
      </c>
      <c r="L125" s="79">
        <v>0</v>
      </c>
      <c r="M125" s="11">
        <v>0</v>
      </c>
      <c r="N125" s="11">
        <v>5040</v>
      </c>
      <c r="O125" s="11">
        <v>0</v>
      </c>
      <c r="P125" s="11">
        <v>0</v>
      </c>
      <c r="Q125" s="11">
        <v>0</v>
      </c>
      <c r="R125" s="11">
        <v>0</v>
      </c>
      <c r="S125" s="11">
        <v>0</v>
      </c>
      <c r="T125" s="11">
        <v>5040</v>
      </c>
      <c r="U125" s="11">
        <v>0</v>
      </c>
      <c r="V125" s="11">
        <v>0</v>
      </c>
      <c r="W125" s="51">
        <v>0</v>
      </c>
      <c r="X125" s="49">
        <f t="shared" si="19"/>
        <v>10512</v>
      </c>
      <c r="Y125" s="41" t="s">
        <v>17</v>
      </c>
      <c r="Z125" s="35" t="s">
        <v>39</v>
      </c>
      <c r="AA125" s="7">
        <f>+X125*F125</f>
        <v>9355.68</v>
      </c>
      <c r="AC125" s="83">
        <f t="shared" si="14"/>
        <v>10296</v>
      </c>
    </row>
    <row r="126" spans="1:29" ht="12.75" x14ac:dyDescent="0.2">
      <c r="A126" s="40" t="s">
        <v>5</v>
      </c>
      <c r="B126" s="2" t="s">
        <v>39</v>
      </c>
      <c r="C126" s="9" t="s">
        <v>54</v>
      </c>
      <c r="D126" s="10">
        <v>72</v>
      </c>
      <c r="E126" s="6"/>
      <c r="F126" s="65">
        <v>2.15</v>
      </c>
      <c r="G126" s="65">
        <f t="shared" si="12"/>
        <v>154.79999999999998</v>
      </c>
      <c r="H126" s="4" t="s">
        <v>8</v>
      </c>
      <c r="I126" s="5"/>
      <c r="J126" s="11"/>
      <c r="K126" s="11">
        <f t="shared" si="20"/>
        <v>0</v>
      </c>
      <c r="L126" s="79">
        <v>2016</v>
      </c>
      <c r="M126" s="11">
        <v>2016</v>
      </c>
      <c r="N126" s="11">
        <v>2016</v>
      </c>
      <c r="O126" s="11">
        <v>3312</v>
      </c>
      <c r="P126" s="11">
        <v>2016</v>
      </c>
      <c r="Q126" s="11">
        <v>2016</v>
      </c>
      <c r="R126" s="11">
        <v>2016</v>
      </c>
      <c r="S126" s="11">
        <v>2016</v>
      </c>
      <c r="T126" s="11">
        <v>2016</v>
      </c>
      <c r="U126" s="11">
        <v>2016</v>
      </c>
      <c r="V126" s="11">
        <v>2016</v>
      </c>
      <c r="W126" s="51">
        <v>2016</v>
      </c>
      <c r="X126" s="49">
        <f t="shared" si="19"/>
        <v>25488</v>
      </c>
      <c r="Y126" s="41" t="s">
        <v>55</v>
      </c>
      <c r="Z126" s="35" t="s">
        <v>39</v>
      </c>
      <c r="AA126" s="7">
        <f>+X126*F126</f>
        <v>54799.199999999997</v>
      </c>
      <c r="AC126" s="83">
        <f t="shared" si="14"/>
        <v>25488</v>
      </c>
    </row>
    <row r="127" spans="1:29" ht="12.75" x14ac:dyDescent="0.2">
      <c r="A127" s="40" t="s">
        <v>5</v>
      </c>
      <c r="B127" s="1" t="s">
        <v>39</v>
      </c>
      <c r="C127" s="19" t="s">
        <v>126</v>
      </c>
      <c r="D127" s="1">
        <v>72</v>
      </c>
      <c r="E127" s="25">
        <v>0.18</v>
      </c>
      <c r="F127" s="65">
        <v>1.75</v>
      </c>
      <c r="G127" s="65">
        <f t="shared" si="12"/>
        <v>138.96</v>
      </c>
      <c r="H127" s="1" t="s">
        <v>103</v>
      </c>
      <c r="I127" s="29"/>
      <c r="J127" s="29"/>
      <c r="K127" s="82">
        <f t="shared" si="20"/>
        <v>0</v>
      </c>
      <c r="L127" s="29"/>
      <c r="M127" s="82">
        <f>'[1]MGN Liner Weekly Avail - 16 wks'!C185</f>
        <v>0</v>
      </c>
      <c r="N127" s="82">
        <f>'[1]MGN Liner Weekly Avail - 16 wks'!D185+'[1]MGN Liner Weekly Avail - 16 wks'!E185</f>
        <v>0</v>
      </c>
      <c r="O127" s="82" t="s">
        <v>104</v>
      </c>
      <c r="P127" s="82">
        <f>'[1]MGN Liner Weekly Avail - 16 wks'!I185+'[1]MGN Liner Weekly Avail - 16 wks'!J185+'[1]MGN Liner Weekly Avail - 16 wks'!K185</f>
        <v>12</v>
      </c>
      <c r="Q127" s="82">
        <f>'[1]MGN Liner Weekly Avail - 16 wks'!L185+'[1]MGN Liner Weekly Avail - 16 wks'!M185</f>
        <v>0</v>
      </c>
      <c r="R127" s="82">
        <f>'[1]MGN Liner Weekly Avail - 16 wks'!N185+'[1]MGN Liner Weekly Avail - 16 wks'!O185+'[1]MGN Liner Weekly Avail - 16 wks'!P185</f>
        <v>0</v>
      </c>
      <c r="S127" s="82">
        <f>'[1]MGN Liner Weekly Avail - 16 wks'!Q185+'[1]MGN Liner Weekly Avail - 16 wks'!R185</f>
        <v>0</v>
      </c>
      <c r="T127" s="82">
        <f>'[1]MGN Liner Weekly Avail - 16 wks'!S185+'[1]MGN Liner Weekly Avail - 16 wks'!T185</f>
        <v>0</v>
      </c>
      <c r="U127" s="82">
        <f>'[1]MGN Liner Weekly Avail - 16 wks'!U185+'[1]MGN Liner Weekly Avail - 16 wks'!V185</f>
        <v>0</v>
      </c>
      <c r="V127" s="82">
        <f>'[1]MGN Liner Weekly Avail - 16 wks'!W185+'[1]MGN Liner Weekly Avail - 16 wks'!X185</f>
        <v>0</v>
      </c>
      <c r="W127" s="84">
        <f>'[1]MGN Liner Weekly Avail - 16 wks'!Y185+'[1]MGN Liner Weekly Avail - 16 wks'!Z185+'[1]MGN Liner Weekly Avail - 16 wks'!AA185</f>
        <v>0</v>
      </c>
      <c r="X127" s="49">
        <f t="shared" si="19"/>
        <v>12</v>
      </c>
      <c r="Y127" s="42"/>
      <c r="Z127" s="37" t="s">
        <v>39</v>
      </c>
      <c r="AA127" s="26">
        <f t="shared" ref="AA127:AA147" si="21">+F127*X127</f>
        <v>21</v>
      </c>
      <c r="AC127" s="83">
        <f t="shared" si="14"/>
        <v>12</v>
      </c>
    </row>
    <row r="128" spans="1:29" ht="12.75" x14ac:dyDescent="0.2">
      <c r="A128" s="40" t="s">
        <v>5</v>
      </c>
      <c r="B128" s="1" t="s">
        <v>39</v>
      </c>
      <c r="C128" s="19" t="s">
        <v>127</v>
      </c>
      <c r="D128" s="1">
        <v>72</v>
      </c>
      <c r="E128" s="25">
        <v>0.18</v>
      </c>
      <c r="F128" s="65">
        <v>1.75</v>
      </c>
      <c r="G128" s="65">
        <f t="shared" si="12"/>
        <v>138.96</v>
      </c>
      <c r="H128" s="1" t="s">
        <v>103</v>
      </c>
      <c r="I128" s="29"/>
      <c r="J128" s="29"/>
      <c r="K128" s="82">
        <f t="shared" si="20"/>
        <v>0</v>
      </c>
      <c r="L128" s="29"/>
      <c r="M128" s="82">
        <f>'[1]MGN Liner Weekly Avail - 16 wks'!C186</f>
        <v>0</v>
      </c>
      <c r="N128" s="82">
        <f>'[1]MGN Liner Weekly Avail - 16 wks'!D186+'[1]MGN Liner Weekly Avail - 16 wks'!E186</f>
        <v>0</v>
      </c>
      <c r="O128" s="82">
        <f>'[1]MGN Liner Weekly Avail - 16 wks'!F186+'[1]MGN Liner Weekly Avail - 16 wks'!G186+'[1]MGN Liner Weekly Avail - 16 wks'!H186</f>
        <v>0</v>
      </c>
      <c r="P128" s="82">
        <f>'[1]MGN Liner Weekly Avail - 16 wks'!I186+'[1]MGN Liner Weekly Avail - 16 wks'!J186+'[1]MGN Liner Weekly Avail - 16 wks'!K186</f>
        <v>0</v>
      </c>
      <c r="Q128" s="82">
        <f>'[1]MGN Liner Weekly Avail - 16 wks'!L186+'[1]MGN Liner Weekly Avail - 16 wks'!M186</f>
        <v>200</v>
      </c>
      <c r="R128" s="82">
        <f>'[1]MGN Liner Weekly Avail - 16 wks'!N186+'[1]MGN Liner Weekly Avail - 16 wks'!O186+'[1]MGN Liner Weekly Avail - 16 wks'!P186</f>
        <v>2100</v>
      </c>
      <c r="S128" s="82">
        <f>'[1]MGN Liner Weekly Avail - 16 wks'!Q186+'[1]MGN Liner Weekly Avail - 16 wks'!R186</f>
        <v>1000</v>
      </c>
      <c r="T128" s="82">
        <f>'[1]MGN Liner Weekly Avail - 16 wks'!S186+'[1]MGN Liner Weekly Avail - 16 wks'!T186</f>
        <v>0</v>
      </c>
      <c r="U128" s="82">
        <f>'[1]MGN Liner Weekly Avail - 16 wks'!U186+'[1]MGN Liner Weekly Avail - 16 wks'!V186</f>
        <v>0</v>
      </c>
      <c r="V128" s="82">
        <f>'[1]MGN Liner Weekly Avail - 16 wks'!W186+'[1]MGN Liner Weekly Avail - 16 wks'!X186</f>
        <v>0</v>
      </c>
      <c r="W128" s="84" t="s">
        <v>104</v>
      </c>
      <c r="X128" s="49">
        <f t="shared" si="19"/>
        <v>3300</v>
      </c>
      <c r="Y128" s="42"/>
      <c r="Z128" s="37" t="s">
        <v>39</v>
      </c>
      <c r="AA128" s="26">
        <f t="shared" si="21"/>
        <v>5775</v>
      </c>
      <c r="AC128" s="83">
        <f t="shared" si="14"/>
        <v>3300</v>
      </c>
    </row>
    <row r="129" spans="1:29" ht="12.75" x14ac:dyDescent="0.2">
      <c r="A129" s="40" t="s">
        <v>5</v>
      </c>
      <c r="B129" s="1" t="s">
        <v>39</v>
      </c>
      <c r="C129" s="19" t="s">
        <v>128</v>
      </c>
      <c r="D129" s="1">
        <v>72</v>
      </c>
      <c r="E129" s="25">
        <v>0.18</v>
      </c>
      <c r="F129" s="65">
        <v>1.75</v>
      </c>
      <c r="G129" s="65">
        <f t="shared" si="12"/>
        <v>138.96</v>
      </c>
      <c r="H129" s="1" t="s">
        <v>103</v>
      </c>
      <c r="I129" s="29"/>
      <c r="J129" s="29"/>
      <c r="K129" s="82">
        <f t="shared" si="20"/>
        <v>0</v>
      </c>
      <c r="L129" s="29"/>
      <c r="M129" s="82">
        <f>'[1]MGN Liner Weekly Avail - 16 wks'!C187</f>
        <v>0</v>
      </c>
      <c r="N129" s="82">
        <f>'[1]MGN Liner Weekly Avail - 16 wks'!D187+'[1]MGN Liner Weekly Avail - 16 wks'!E187</f>
        <v>0</v>
      </c>
      <c r="O129" s="82" t="s">
        <v>104</v>
      </c>
      <c r="P129" s="82">
        <f>'[1]MGN Liner Weekly Avail - 16 wks'!I187+'[1]MGN Liner Weekly Avail - 16 wks'!J187+'[1]MGN Liner Weekly Avail - 16 wks'!K187</f>
        <v>1600</v>
      </c>
      <c r="Q129" s="82">
        <f>'[1]MGN Liner Weekly Avail - 16 wks'!L187+'[1]MGN Liner Weekly Avail - 16 wks'!M187</f>
        <v>1000</v>
      </c>
      <c r="R129" s="82">
        <v>100</v>
      </c>
      <c r="S129" s="82" t="s">
        <v>104</v>
      </c>
      <c r="T129" s="82">
        <f>'[1]MGN Liner Weekly Avail - 16 wks'!S187+'[1]MGN Liner Weekly Avail - 16 wks'!T187</f>
        <v>0</v>
      </c>
      <c r="U129" s="82">
        <f>'[1]MGN Liner Weekly Avail - 16 wks'!U187+'[1]MGN Liner Weekly Avail - 16 wks'!V187</f>
        <v>0</v>
      </c>
      <c r="V129" s="82">
        <f>'[1]MGN Liner Weekly Avail - 16 wks'!W187+'[1]MGN Liner Weekly Avail - 16 wks'!X187</f>
        <v>0</v>
      </c>
      <c r="W129" s="84" t="s">
        <v>104</v>
      </c>
      <c r="X129" s="49">
        <f t="shared" si="19"/>
        <v>2700</v>
      </c>
      <c r="Y129" s="42"/>
      <c r="Z129" s="37" t="s">
        <v>39</v>
      </c>
      <c r="AA129" s="26">
        <f t="shared" si="21"/>
        <v>4725</v>
      </c>
      <c r="AC129" s="83">
        <f t="shared" si="14"/>
        <v>2700</v>
      </c>
    </row>
    <row r="130" spans="1:29" ht="12.75" x14ac:dyDescent="0.2">
      <c r="A130" s="40" t="s">
        <v>5</v>
      </c>
      <c r="B130" s="1" t="s">
        <v>39</v>
      </c>
      <c r="C130" s="19" t="s">
        <v>129</v>
      </c>
      <c r="D130" s="1">
        <v>72</v>
      </c>
      <c r="E130" s="25">
        <v>0.15</v>
      </c>
      <c r="F130" s="65">
        <v>1.72</v>
      </c>
      <c r="G130" s="65">
        <f t="shared" si="12"/>
        <v>134.64000000000001</v>
      </c>
      <c r="H130" s="1" t="s">
        <v>103</v>
      </c>
      <c r="I130" s="29"/>
      <c r="J130" s="29"/>
      <c r="K130" s="82">
        <f t="shared" si="20"/>
        <v>0</v>
      </c>
      <c r="L130" s="29"/>
      <c r="M130" s="82">
        <f>'[1]MGN Liner Weekly Avail - 16 wks'!C188</f>
        <v>0</v>
      </c>
      <c r="N130" s="82">
        <f>'[1]MGN Liner Weekly Avail - 16 wks'!D188+'[1]MGN Liner Weekly Avail - 16 wks'!E188</f>
        <v>0</v>
      </c>
      <c r="O130" s="82">
        <v>600</v>
      </c>
      <c r="P130" s="82">
        <v>75</v>
      </c>
      <c r="Q130" s="82">
        <f>'[1]MGN Liner Weekly Avail - 16 wks'!L188+'[1]MGN Liner Weekly Avail - 16 wks'!M188</f>
        <v>0</v>
      </c>
      <c r="R130" s="82">
        <v>5500</v>
      </c>
      <c r="S130" s="82">
        <f>'[1]MGN Liner Weekly Avail - 16 wks'!Q188+'[1]MGN Liner Weekly Avail - 16 wks'!R188</f>
        <v>4300</v>
      </c>
      <c r="T130" s="82">
        <v>3200</v>
      </c>
      <c r="U130" s="82">
        <f>'[1]MGN Liner Weekly Avail - 16 wks'!U188+'[1]MGN Liner Weekly Avail - 16 wks'!V188</f>
        <v>4000</v>
      </c>
      <c r="V130" s="82">
        <f>'[1]MGN Liner Weekly Avail - 16 wks'!W188+'[1]MGN Liner Weekly Avail - 16 wks'!X188</f>
        <v>0</v>
      </c>
      <c r="W130" s="84">
        <v>16000</v>
      </c>
      <c r="X130" s="49">
        <f t="shared" si="19"/>
        <v>33675</v>
      </c>
      <c r="Y130" s="42"/>
      <c r="Z130" s="37" t="s">
        <v>39</v>
      </c>
      <c r="AA130" s="26">
        <f t="shared" si="21"/>
        <v>57921</v>
      </c>
      <c r="AC130" s="83">
        <f t="shared" si="14"/>
        <v>33675</v>
      </c>
    </row>
    <row r="131" spans="1:29" ht="12.75" x14ac:dyDescent="0.2">
      <c r="A131" s="40" t="s">
        <v>5</v>
      </c>
      <c r="B131" s="1" t="s">
        <v>39</v>
      </c>
      <c r="C131" s="19" t="s">
        <v>130</v>
      </c>
      <c r="D131" s="1">
        <v>72</v>
      </c>
      <c r="E131" s="25">
        <v>0.18</v>
      </c>
      <c r="F131" s="65">
        <v>1.75</v>
      </c>
      <c r="G131" s="65">
        <f t="shared" si="12"/>
        <v>138.96</v>
      </c>
      <c r="H131" s="1" t="s">
        <v>103</v>
      </c>
      <c r="I131" s="29"/>
      <c r="J131" s="29"/>
      <c r="K131" s="82">
        <f t="shared" si="20"/>
        <v>0</v>
      </c>
      <c r="L131" s="29"/>
      <c r="M131" s="82">
        <f>'[1]MGN Liner Weekly Avail - 16 wks'!C189</f>
        <v>0</v>
      </c>
      <c r="N131" s="82">
        <v>0</v>
      </c>
      <c r="O131" s="82" t="s">
        <v>104</v>
      </c>
      <c r="P131" s="82">
        <f>'[1]MGN Liner Weekly Avail - 16 wks'!I189+'[1]MGN Liner Weekly Avail - 16 wks'!J189+'[1]MGN Liner Weekly Avail - 16 wks'!K189</f>
        <v>0</v>
      </c>
      <c r="Q131" s="82">
        <f>'[1]MGN Liner Weekly Avail - 16 wks'!L189+'[1]MGN Liner Weekly Avail - 16 wks'!M189</f>
        <v>1000</v>
      </c>
      <c r="R131" s="82">
        <f>'[1]MGN Liner Weekly Avail - 16 wks'!N189+'[1]MGN Liner Weekly Avail - 16 wks'!O189+'[1]MGN Liner Weekly Avail - 16 wks'!P189</f>
        <v>0</v>
      </c>
      <c r="S131" s="82">
        <f>'[1]MGN Liner Weekly Avail - 16 wks'!Q189+'[1]MGN Liner Weekly Avail - 16 wks'!R189</f>
        <v>1000</v>
      </c>
      <c r="T131" s="82">
        <f>'[1]MGN Liner Weekly Avail - 16 wks'!S189+'[1]MGN Liner Weekly Avail - 16 wks'!T189</f>
        <v>0</v>
      </c>
      <c r="U131" s="82">
        <f>'[1]MGN Liner Weekly Avail - 16 wks'!U189+'[1]MGN Liner Weekly Avail - 16 wks'!V189</f>
        <v>0</v>
      </c>
      <c r="V131" s="82">
        <f>'[1]MGN Liner Weekly Avail - 16 wks'!W189+'[1]MGN Liner Weekly Avail - 16 wks'!X189</f>
        <v>0</v>
      </c>
      <c r="W131" s="84" t="s">
        <v>104</v>
      </c>
      <c r="X131" s="49">
        <f t="shared" si="19"/>
        <v>2000</v>
      </c>
      <c r="Y131" s="42"/>
      <c r="Z131" s="37" t="s">
        <v>39</v>
      </c>
      <c r="AA131" s="26">
        <f t="shared" si="21"/>
        <v>3500</v>
      </c>
      <c r="AC131" s="83">
        <f t="shared" si="14"/>
        <v>2000</v>
      </c>
    </row>
    <row r="132" spans="1:29" ht="12.75" x14ac:dyDescent="0.2">
      <c r="A132" s="40" t="s">
        <v>5</v>
      </c>
      <c r="B132" s="1" t="s">
        <v>39</v>
      </c>
      <c r="C132" s="19" t="s">
        <v>131</v>
      </c>
      <c r="D132" s="1">
        <v>72</v>
      </c>
      <c r="E132" s="25">
        <v>0.15</v>
      </c>
      <c r="F132" s="65">
        <v>1.72</v>
      </c>
      <c r="G132" s="65">
        <f t="shared" si="12"/>
        <v>134.64000000000001</v>
      </c>
      <c r="H132" s="1" t="s">
        <v>103</v>
      </c>
      <c r="I132" s="29"/>
      <c r="J132" s="29"/>
      <c r="K132" s="82">
        <f t="shared" si="20"/>
        <v>0</v>
      </c>
      <c r="L132" s="29"/>
      <c r="M132" s="82">
        <f>'[1]MGN Liner Weekly Avail - 16 wks'!C190</f>
        <v>0</v>
      </c>
      <c r="N132" s="82">
        <f>'[1]MGN Liner Weekly Avail - 16 wks'!D190+'[1]MGN Liner Weekly Avail - 16 wks'!E190</f>
        <v>0</v>
      </c>
      <c r="O132" s="82" t="s">
        <v>104</v>
      </c>
      <c r="P132" s="82" t="s">
        <v>104</v>
      </c>
      <c r="Q132" s="82" t="s">
        <v>104</v>
      </c>
      <c r="R132" s="82">
        <f>3950+3000</f>
        <v>6950</v>
      </c>
      <c r="S132" s="82">
        <v>650</v>
      </c>
      <c r="T132" s="82">
        <f>'[1]MGN Liner Weekly Avail - 16 wks'!S190+'[1]MGN Liner Weekly Avail - 16 wks'!T190</f>
        <v>0</v>
      </c>
      <c r="U132" s="82">
        <v>2000</v>
      </c>
      <c r="V132" s="82">
        <v>3000</v>
      </c>
      <c r="W132" s="84">
        <v>5000</v>
      </c>
      <c r="X132" s="49">
        <f t="shared" si="19"/>
        <v>17600</v>
      </c>
      <c r="Y132" s="42"/>
      <c r="Z132" s="37" t="s">
        <v>39</v>
      </c>
      <c r="AA132" s="26">
        <f t="shared" si="21"/>
        <v>30272</v>
      </c>
      <c r="AC132" s="83">
        <f t="shared" si="14"/>
        <v>17600</v>
      </c>
    </row>
    <row r="133" spans="1:29" ht="12.75" x14ac:dyDescent="0.2">
      <c r="A133" s="40" t="s">
        <v>5</v>
      </c>
      <c r="B133" s="1" t="s">
        <v>39</v>
      </c>
      <c r="C133" s="19" t="s">
        <v>132</v>
      </c>
      <c r="D133" s="1">
        <v>72</v>
      </c>
      <c r="E133" s="25">
        <v>0.18</v>
      </c>
      <c r="F133" s="65">
        <v>1.75</v>
      </c>
      <c r="G133" s="65">
        <f t="shared" si="12"/>
        <v>138.96</v>
      </c>
      <c r="H133" s="1" t="s">
        <v>103</v>
      </c>
      <c r="I133" s="29"/>
      <c r="J133" s="29"/>
      <c r="K133" s="82">
        <f t="shared" si="20"/>
        <v>0</v>
      </c>
      <c r="L133" s="29"/>
      <c r="M133" s="82">
        <f>'[1]MGN Liner Weekly Avail - 16 wks'!C191</f>
        <v>0</v>
      </c>
      <c r="N133" s="82">
        <f>'[1]MGN Liner Weekly Avail - 16 wks'!D191+'[1]MGN Liner Weekly Avail - 16 wks'!E191</f>
        <v>0</v>
      </c>
      <c r="O133" s="82">
        <f>'[1]MGN Liner Weekly Avail - 16 wks'!F191+'[1]MGN Liner Weekly Avail - 16 wks'!G191+'[1]MGN Liner Weekly Avail - 16 wks'!H191</f>
        <v>200</v>
      </c>
      <c r="P133" s="82">
        <v>750</v>
      </c>
      <c r="Q133" s="82">
        <f>'[1]MGN Liner Weekly Avail - 16 wks'!L191+'[1]MGN Liner Weekly Avail - 16 wks'!M191</f>
        <v>0</v>
      </c>
      <c r="R133" s="82">
        <f>6200+7400</f>
        <v>13600</v>
      </c>
      <c r="S133" s="82" t="s">
        <v>104</v>
      </c>
      <c r="T133" s="82">
        <f>'[1]MGN Liner Weekly Avail - 16 wks'!S191+'[1]MGN Liner Weekly Avail - 16 wks'!T191</f>
        <v>0</v>
      </c>
      <c r="U133" s="82">
        <f>'[1]MGN Liner Weekly Avail - 16 wks'!U191+'[1]MGN Liner Weekly Avail - 16 wks'!V191</f>
        <v>0</v>
      </c>
      <c r="V133" s="82">
        <f>'[1]MGN Liner Weekly Avail - 16 wks'!W191+'[1]MGN Liner Weekly Avail - 16 wks'!X191</f>
        <v>0</v>
      </c>
      <c r="W133" s="84" t="s">
        <v>104</v>
      </c>
      <c r="X133" s="49">
        <f t="shared" si="19"/>
        <v>14550</v>
      </c>
      <c r="Y133" s="42"/>
      <c r="Z133" s="37" t="s">
        <v>39</v>
      </c>
      <c r="AA133" s="26">
        <f t="shared" si="21"/>
        <v>25462.5</v>
      </c>
      <c r="AC133" s="83">
        <f t="shared" si="14"/>
        <v>14550</v>
      </c>
    </row>
    <row r="134" spans="1:29" ht="12.75" x14ac:dyDescent="0.2">
      <c r="A134" s="40" t="s">
        <v>5</v>
      </c>
      <c r="B134" s="1" t="s">
        <v>39</v>
      </c>
      <c r="C134" s="19" t="s">
        <v>133</v>
      </c>
      <c r="D134" s="1">
        <v>72</v>
      </c>
      <c r="E134" s="25">
        <v>0.18</v>
      </c>
      <c r="F134" s="65">
        <v>1.75</v>
      </c>
      <c r="G134" s="65">
        <f t="shared" si="12"/>
        <v>138.96</v>
      </c>
      <c r="H134" s="1" t="s">
        <v>103</v>
      </c>
      <c r="I134" s="29"/>
      <c r="J134" s="29"/>
      <c r="K134" s="82">
        <f t="shared" si="20"/>
        <v>0</v>
      </c>
      <c r="L134" s="29"/>
      <c r="M134" s="82">
        <f>'[1]MGN Liner Weekly Avail - 16 wks'!C192</f>
        <v>0</v>
      </c>
      <c r="N134" s="82">
        <v>0</v>
      </c>
      <c r="O134" s="82" t="s">
        <v>104</v>
      </c>
      <c r="P134" s="82">
        <f>'[1]MGN Liner Weekly Avail - 16 wks'!I192+'[1]MGN Liner Weekly Avail - 16 wks'!J192+'[1]MGN Liner Weekly Avail - 16 wks'!K192</f>
        <v>0</v>
      </c>
      <c r="Q134" s="82">
        <f>'[1]MGN Liner Weekly Avail - 16 wks'!L192+'[1]MGN Liner Weekly Avail - 16 wks'!M192</f>
        <v>0</v>
      </c>
      <c r="R134" s="82">
        <v>3200</v>
      </c>
      <c r="S134" s="82">
        <v>704</v>
      </c>
      <c r="T134" s="82">
        <f>'[1]MGN Liner Weekly Avail - 16 wks'!S192+'[1]MGN Liner Weekly Avail - 16 wks'!T192</f>
        <v>0</v>
      </c>
      <c r="U134" s="82">
        <f>'[1]MGN Liner Weekly Avail - 16 wks'!U192+'[1]MGN Liner Weekly Avail - 16 wks'!V192</f>
        <v>0</v>
      </c>
      <c r="V134" s="82">
        <f>'[1]MGN Liner Weekly Avail - 16 wks'!W192+'[1]MGN Liner Weekly Avail - 16 wks'!X192</f>
        <v>0</v>
      </c>
      <c r="W134" s="84">
        <f>'[1]MGN Liner Weekly Avail - 16 wks'!Y192+'[1]MGN Liner Weekly Avail - 16 wks'!Z192+'[1]MGN Liner Weekly Avail - 16 wks'!AA192</f>
        <v>1000</v>
      </c>
      <c r="X134" s="49">
        <f t="shared" si="19"/>
        <v>4904</v>
      </c>
      <c r="Y134" s="42"/>
      <c r="Z134" s="37" t="s">
        <v>39</v>
      </c>
      <c r="AA134" s="26">
        <f t="shared" si="21"/>
        <v>8582</v>
      </c>
      <c r="AC134" s="83">
        <f t="shared" si="14"/>
        <v>4904</v>
      </c>
    </row>
    <row r="135" spans="1:29" ht="12.75" x14ac:dyDescent="0.2">
      <c r="A135" s="40" t="s">
        <v>5</v>
      </c>
      <c r="B135" s="1" t="s">
        <v>39</v>
      </c>
      <c r="C135" s="19" t="s">
        <v>134</v>
      </c>
      <c r="D135" s="1">
        <v>72</v>
      </c>
      <c r="E135" s="25">
        <v>0.1</v>
      </c>
      <c r="F135" s="65">
        <v>1.75</v>
      </c>
      <c r="G135" s="65">
        <f t="shared" si="12"/>
        <v>133.19999999999999</v>
      </c>
      <c r="H135" s="1" t="s">
        <v>103</v>
      </c>
      <c r="I135" s="29"/>
      <c r="J135" s="29"/>
      <c r="K135" s="82">
        <f t="shared" si="20"/>
        <v>0</v>
      </c>
      <c r="L135" s="29"/>
      <c r="M135" s="82">
        <f>'[1]MGN Liner Weekly Avail - 16 wks'!C193</f>
        <v>0</v>
      </c>
      <c r="N135" s="82">
        <f>'[1]MGN Liner Weekly Avail - 16 wks'!D193+'[1]MGN Liner Weekly Avail - 16 wks'!E193</f>
        <v>0</v>
      </c>
      <c r="O135" s="82">
        <f>'[1]MGN Liner Weekly Avail - 16 wks'!F193+'[1]MGN Liner Weekly Avail - 16 wks'!G193+'[1]MGN Liner Weekly Avail - 16 wks'!H193</f>
        <v>0</v>
      </c>
      <c r="P135" s="82">
        <f>'[1]MGN Liner Weekly Avail - 16 wks'!I193+'[1]MGN Liner Weekly Avail - 16 wks'!J193+'[1]MGN Liner Weekly Avail - 16 wks'!K193</f>
        <v>0</v>
      </c>
      <c r="Q135" s="82">
        <f>'[1]MGN Liner Weekly Avail - 16 wks'!L193+'[1]MGN Liner Weekly Avail - 16 wks'!M193</f>
        <v>0</v>
      </c>
      <c r="R135" s="82">
        <f>'[1]MGN Liner Weekly Avail - 16 wks'!N193+'[1]MGN Liner Weekly Avail - 16 wks'!O193+'[1]MGN Liner Weekly Avail - 16 wks'!P193</f>
        <v>0</v>
      </c>
      <c r="S135" s="82">
        <f>'[1]MGN Liner Weekly Avail - 16 wks'!Q193+'[1]MGN Liner Weekly Avail - 16 wks'!R193</f>
        <v>0</v>
      </c>
      <c r="T135" s="82">
        <f>'[1]MGN Liner Weekly Avail - 16 wks'!S193+'[1]MGN Liner Weekly Avail - 16 wks'!T193</f>
        <v>0</v>
      </c>
      <c r="U135" s="82">
        <f>'[1]MGN Liner Weekly Avail - 16 wks'!U193+'[1]MGN Liner Weekly Avail - 16 wks'!V193</f>
        <v>0</v>
      </c>
      <c r="V135" s="82">
        <f>'[1]MGN Liner Weekly Avail - 16 wks'!W193+'[1]MGN Liner Weekly Avail - 16 wks'!X193</f>
        <v>0</v>
      </c>
      <c r="W135" s="84">
        <v>1000</v>
      </c>
      <c r="X135" s="49">
        <f t="shared" si="19"/>
        <v>1000</v>
      </c>
      <c r="Y135" s="42"/>
      <c r="Z135" s="37" t="s">
        <v>39</v>
      </c>
      <c r="AA135" s="26">
        <f t="shared" si="21"/>
        <v>1750</v>
      </c>
      <c r="AC135" s="83">
        <f t="shared" si="14"/>
        <v>1000</v>
      </c>
    </row>
    <row r="136" spans="1:29" ht="12.75" x14ac:dyDescent="0.2">
      <c r="A136" s="40" t="s">
        <v>5</v>
      </c>
      <c r="B136" s="1" t="s">
        <v>39</v>
      </c>
      <c r="C136" s="19" t="s">
        <v>135</v>
      </c>
      <c r="D136" s="1">
        <v>72</v>
      </c>
      <c r="E136" s="25">
        <v>0.2</v>
      </c>
      <c r="F136" s="65">
        <v>1.77</v>
      </c>
      <c r="G136" s="65">
        <f t="shared" si="12"/>
        <v>141.84</v>
      </c>
      <c r="H136" s="1" t="s">
        <v>103</v>
      </c>
      <c r="I136" s="29"/>
      <c r="J136" s="29"/>
      <c r="K136" s="82">
        <f t="shared" si="20"/>
        <v>0</v>
      </c>
      <c r="L136" s="29"/>
      <c r="M136" s="82">
        <f>'[1]MGN Liner Weekly Avail - 16 wks'!C194</f>
        <v>0</v>
      </c>
      <c r="N136" s="82">
        <f>'[1]MGN Liner Weekly Avail - 16 wks'!D194+'[1]MGN Liner Weekly Avail - 16 wks'!E194</f>
        <v>0</v>
      </c>
      <c r="O136" s="82">
        <f>'[1]MGN Liner Weekly Avail - 16 wks'!F194+'[1]MGN Liner Weekly Avail - 16 wks'!G194+'[1]MGN Liner Weekly Avail - 16 wks'!H194</f>
        <v>0</v>
      </c>
      <c r="P136" s="82">
        <f>'[1]MGN Liner Weekly Avail - 16 wks'!I194+'[1]MGN Liner Weekly Avail - 16 wks'!J194+'[1]MGN Liner Weekly Avail - 16 wks'!K194</f>
        <v>0</v>
      </c>
      <c r="Q136" s="82">
        <f>'[1]MGN Liner Weekly Avail - 16 wks'!L194+'[1]MGN Liner Weekly Avail - 16 wks'!M194</f>
        <v>0</v>
      </c>
      <c r="R136" s="82">
        <v>350</v>
      </c>
      <c r="S136" s="82">
        <f>'[1]MGN Liner Weekly Avail - 16 wks'!Q194+'[1]MGN Liner Weekly Avail - 16 wks'!R194</f>
        <v>0</v>
      </c>
      <c r="T136" s="82">
        <f>'[1]MGN Liner Weekly Avail - 16 wks'!S194+'[1]MGN Liner Weekly Avail - 16 wks'!T194</f>
        <v>0</v>
      </c>
      <c r="U136" s="82">
        <f>'[1]MGN Liner Weekly Avail - 16 wks'!U194+'[1]MGN Liner Weekly Avail - 16 wks'!V194</f>
        <v>0</v>
      </c>
      <c r="V136" s="82">
        <f>'[1]MGN Liner Weekly Avail - 16 wks'!W194+'[1]MGN Liner Weekly Avail - 16 wks'!X194</f>
        <v>0</v>
      </c>
      <c r="W136" s="84">
        <f>'[1]MGN Liner Weekly Avail - 16 wks'!Y194+'[1]MGN Liner Weekly Avail - 16 wks'!Z194+'[1]MGN Liner Weekly Avail - 16 wks'!AA194</f>
        <v>0</v>
      </c>
      <c r="X136" s="49">
        <f t="shared" si="19"/>
        <v>350</v>
      </c>
      <c r="Y136" s="42"/>
      <c r="Z136" s="37" t="s">
        <v>39</v>
      </c>
      <c r="AA136" s="26">
        <f t="shared" si="21"/>
        <v>619.5</v>
      </c>
      <c r="AC136" s="83">
        <f t="shared" si="14"/>
        <v>350</v>
      </c>
    </row>
    <row r="137" spans="1:29" ht="12.75" x14ac:dyDescent="0.2">
      <c r="A137" s="40" t="s">
        <v>5</v>
      </c>
      <c r="B137" s="1" t="s">
        <v>39</v>
      </c>
      <c r="C137" s="19" t="s">
        <v>136</v>
      </c>
      <c r="D137" s="1">
        <v>72</v>
      </c>
      <c r="E137" s="25">
        <v>0.35</v>
      </c>
      <c r="F137" s="65">
        <v>1.77</v>
      </c>
      <c r="G137" s="65">
        <f t="shared" ref="G137:G200" si="22">IFERROR((D137*E137)+(D137*F137),0)</f>
        <v>152.63999999999999</v>
      </c>
      <c r="H137" s="1" t="s">
        <v>103</v>
      </c>
      <c r="I137" s="29"/>
      <c r="J137" s="29"/>
      <c r="K137" s="82">
        <f t="shared" si="20"/>
        <v>0</v>
      </c>
      <c r="L137" s="29"/>
      <c r="M137" s="82">
        <f>'[1]MGN Liner Weekly Avail - 16 wks'!C195</f>
        <v>0</v>
      </c>
      <c r="N137" s="82">
        <f>'[1]MGN Liner Weekly Avail - 16 wks'!D195+'[1]MGN Liner Weekly Avail - 16 wks'!E195</f>
        <v>0</v>
      </c>
      <c r="O137" s="82">
        <f>'[1]MGN Liner Weekly Avail - 16 wks'!F195+'[1]MGN Liner Weekly Avail - 16 wks'!G195+'[1]MGN Liner Weekly Avail - 16 wks'!H195</f>
        <v>0</v>
      </c>
      <c r="P137" s="82">
        <f>'[1]MGN Liner Weekly Avail - 16 wks'!I195+'[1]MGN Liner Weekly Avail - 16 wks'!J195+'[1]MGN Liner Weekly Avail - 16 wks'!K195</f>
        <v>0</v>
      </c>
      <c r="Q137" s="82">
        <f>'[1]MGN Liner Weekly Avail - 16 wks'!L195+'[1]MGN Liner Weekly Avail - 16 wks'!M195</f>
        <v>0</v>
      </c>
      <c r="R137" s="82">
        <f>'[1]MGN Liner Weekly Avail - 16 wks'!N195+'[1]MGN Liner Weekly Avail - 16 wks'!O195+'[1]MGN Liner Weekly Avail - 16 wks'!P195</f>
        <v>0</v>
      </c>
      <c r="S137" s="82">
        <f>'[1]MGN Liner Weekly Avail - 16 wks'!Q195+'[1]MGN Liner Weekly Avail - 16 wks'!R195</f>
        <v>0</v>
      </c>
      <c r="T137" s="82">
        <f>'[1]MGN Liner Weekly Avail - 16 wks'!S195+'[1]MGN Liner Weekly Avail - 16 wks'!T195</f>
        <v>0</v>
      </c>
      <c r="U137" s="82">
        <f>'[1]MGN Liner Weekly Avail - 16 wks'!U195+'[1]MGN Liner Weekly Avail - 16 wks'!V195</f>
        <v>0</v>
      </c>
      <c r="V137" s="82">
        <f>'[1]MGN Liner Weekly Avail - 16 wks'!W195+'[1]MGN Liner Weekly Avail - 16 wks'!X195</f>
        <v>0</v>
      </c>
      <c r="W137" s="84">
        <f>'[1]MGN Liner Weekly Avail - 16 wks'!Y195+'[1]MGN Liner Weekly Avail - 16 wks'!Z195+'[1]MGN Liner Weekly Avail - 16 wks'!AA195</f>
        <v>0</v>
      </c>
      <c r="X137" s="49">
        <f t="shared" si="19"/>
        <v>0</v>
      </c>
      <c r="Y137" s="42"/>
      <c r="Z137" s="37" t="s">
        <v>39</v>
      </c>
      <c r="AA137" s="26">
        <f t="shared" si="21"/>
        <v>0</v>
      </c>
      <c r="AC137" s="83">
        <f t="shared" si="14"/>
        <v>0</v>
      </c>
    </row>
    <row r="138" spans="1:29" ht="12.75" x14ac:dyDescent="0.2">
      <c r="A138" s="40" t="s">
        <v>5</v>
      </c>
      <c r="B138" s="1" t="s">
        <v>39</v>
      </c>
      <c r="C138" s="19" t="s">
        <v>137</v>
      </c>
      <c r="D138" s="1">
        <v>72</v>
      </c>
      <c r="E138" s="25">
        <v>0.15</v>
      </c>
      <c r="F138" s="65">
        <v>1.72</v>
      </c>
      <c r="G138" s="65">
        <f t="shared" si="22"/>
        <v>134.64000000000001</v>
      </c>
      <c r="H138" s="1" t="s">
        <v>103</v>
      </c>
      <c r="I138" s="29"/>
      <c r="J138" s="29"/>
      <c r="K138" s="82">
        <f t="shared" si="20"/>
        <v>0</v>
      </c>
      <c r="L138" s="29"/>
      <c r="M138" s="82">
        <f>'[1]MGN Liner Weekly Avail - 16 wks'!C196</f>
        <v>0</v>
      </c>
      <c r="N138" s="82">
        <f>'[1]MGN Liner Weekly Avail - 16 wks'!D196+'[1]MGN Liner Weekly Avail - 16 wks'!E196</f>
        <v>0</v>
      </c>
      <c r="O138" s="82">
        <f>'[1]MGN Liner Weekly Avail - 16 wks'!F196+'[1]MGN Liner Weekly Avail - 16 wks'!G196+'[1]MGN Liner Weekly Avail - 16 wks'!H196</f>
        <v>640</v>
      </c>
      <c r="P138" s="82">
        <f>'[1]MGN Liner Weekly Avail - 16 wks'!I196+'[1]MGN Liner Weekly Avail - 16 wks'!J196+'[1]MGN Liner Weekly Avail - 16 wks'!K196</f>
        <v>0</v>
      </c>
      <c r="Q138" s="82">
        <f>'[1]MGN Liner Weekly Avail - 16 wks'!L196+'[1]MGN Liner Weekly Avail - 16 wks'!M196</f>
        <v>0</v>
      </c>
      <c r="R138" s="82">
        <f>150+496</f>
        <v>646</v>
      </c>
      <c r="S138" s="82">
        <f>'[1]MGN Liner Weekly Avail - 16 wks'!Q196+'[1]MGN Liner Weekly Avail - 16 wks'!R196</f>
        <v>0</v>
      </c>
      <c r="T138" s="82">
        <f>'[1]MGN Liner Weekly Avail - 16 wks'!S196+'[1]MGN Liner Weekly Avail - 16 wks'!T196</f>
        <v>0</v>
      </c>
      <c r="U138" s="82">
        <f>'[1]MGN Liner Weekly Avail - 16 wks'!U196+'[1]MGN Liner Weekly Avail - 16 wks'!V196</f>
        <v>0</v>
      </c>
      <c r="V138" s="82">
        <f>'[1]MGN Liner Weekly Avail - 16 wks'!W196+'[1]MGN Liner Weekly Avail - 16 wks'!X196</f>
        <v>0</v>
      </c>
      <c r="W138" s="84">
        <f>'[1]MGN Liner Weekly Avail - 16 wks'!Y196+'[1]MGN Liner Weekly Avail - 16 wks'!Z196+'[1]MGN Liner Weekly Avail - 16 wks'!AA196</f>
        <v>0</v>
      </c>
      <c r="X138" s="49">
        <f t="shared" si="19"/>
        <v>1286</v>
      </c>
      <c r="Y138" s="42"/>
      <c r="Z138" s="37" t="s">
        <v>39</v>
      </c>
      <c r="AA138" s="26">
        <f t="shared" si="21"/>
        <v>2211.92</v>
      </c>
      <c r="AC138" s="83">
        <f t="shared" ref="AC138:AC201" si="23">SUM(K138:W138)</f>
        <v>1286</v>
      </c>
    </row>
    <row r="139" spans="1:29" ht="12.75" x14ac:dyDescent="0.2">
      <c r="A139" s="40" t="s">
        <v>5</v>
      </c>
      <c r="B139" s="1" t="s">
        <v>39</v>
      </c>
      <c r="C139" s="19" t="s">
        <v>138</v>
      </c>
      <c r="D139" s="1">
        <v>72</v>
      </c>
      <c r="E139" s="25">
        <v>0.18</v>
      </c>
      <c r="F139" s="65">
        <v>1.75</v>
      </c>
      <c r="G139" s="65">
        <f t="shared" si="22"/>
        <v>138.96</v>
      </c>
      <c r="H139" s="1" t="s">
        <v>103</v>
      </c>
      <c r="I139" s="29"/>
      <c r="J139" s="29"/>
      <c r="K139" s="82">
        <f t="shared" si="20"/>
        <v>0</v>
      </c>
      <c r="L139" s="29"/>
      <c r="M139" s="82">
        <f>'[1]MGN Liner Weekly Avail - 16 wks'!C197</f>
        <v>0</v>
      </c>
      <c r="N139" s="82">
        <f>'[1]MGN Liner Weekly Avail - 16 wks'!D197+'[1]MGN Liner Weekly Avail - 16 wks'!E197</f>
        <v>0</v>
      </c>
      <c r="O139" s="82">
        <f>'[1]MGN Liner Weekly Avail - 16 wks'!F197+'[1]MGN Liner Weekly Avail - 16 wks'!G197+'[1]MGN Liner Weekly Avail - 16 wks'!H197</f>
        <v>0</v>
      </c>
      <c r="P139" s="82">
        <f>'[1]MGN Liner Weekly Avail - 16 wks'!I197+'[1]MGN Liner Weekly Avail - 16 wks'!J197+'[1]MGN Liner Weekly Avail - 16 wks'!K197</f>
        <v>784</v>
      </c>
      <c r="Q139" s="82">
        <f>'[1]MGN Liner Weekly Avail - 16 wks'!L197+'[1]MGN Liner Weekly Avail - 16 wks'!M197</f>
        <v>612</v>
      </c>
      <c r="R139" s="82">
        <v>1700</v>
      </c>
      <c r="S139" s="82" t="s">
        <v>104</v>
      </c>
      <c r="T139" s="82">
        <f>'[1]MGN Liner Weekly Avail - 16 wks'!S197+'[1]MGN Liner Weekly Avail - 16 wks'!T197</f>
        <v>712</v>
      </c>
      <c r="U139" s="82">
        <f>'[1]MGN Liner Weekly Avail - 16 wks'!U197+'[1]MGN Liner Weekly Avail - 16 wks'!V197</f>
        <v>784</v>
      </c>
      <c r="V139" s="82">
        <f>'[1]MGN Liner Weekly Avail - 16 wks'!W197+'[1]MGN Liner Weekly Avail - 16 wks'!X197</f>
        <v>0</v>
      </c>
      <c r="W139" s="84">
        <v>1500</v>
      </c>
      <c r="X139" s="49">
        <f t="shared" si="19"/>
        <v>6092</v>
      </c>
      <c r="Y139" s="42"/>
      <c r="Z139" s="37" t="s">
        <v>39</v>
      </c>
      <c r="AA139" s="26">
        <f t="shared" si="21"/>
        <v>10661</v>
      </c>
      <c r="AC139" s="83">
        <f t="shared" si="23"/>
        <v>6092</v>
      </c>
    </row>
    <row r="140" spans="1:29" ht="12.75" x14ac:dyDescent="0.2">
      <c r="A140" s="40" t="s">
        <v>5</v>
      </c>
      <c r="B140" s="1" t="s">
        <v>39</v>
      </c>
      <c r="C140" s="19" t="s">
        <v>139</v>
      </c>
      <c r="D140" s="1">
        <v>72</v>
      </c>
      <c r="E140" s="25"/>
      <c r="F140" s="65">
        <v>1.74</v>
      </c>
      <c r="G140" s="65">
        <f t="shared" si="22"/>
        <v>125.28</v>
      </c>
      <c r="H140" s="1" t="s">
        <v>103</v>
      </c>
      <c r="I140" s="29"/>
      <c r="J140" s="29"/>
      <c r="K140" s="82">
        <f t="shared" si="20"/>
        <v>0</v>
      </c>
      <c r="L140" s="29"/>
      <c r="M140" s="82">
        <f>'[1]MGN Liner Weekly Avail - 16 wks'!C198</f>
        <v>0</v>
      </c>
      <c r="N140" s="82">
        <f>'[1]MGN Liner Weekly Avail - 16 wks'!D198+'[1]MGN Liner Weekly Avail - 16 wks'!E198</f>
        <v>0</v>
      </c>
      <c r="O140" s="82" t="s">
        <v>104</v>
      </c>
      <c r="P140" s="82">
        <f>'[1]MGN Liner Weekly Avail - 16 wks'!I198+'[1]MGN Liner Weekly Avail - 16 wks'!J198+'[1]MGN Liner Weekly Avail - 16 wks'!K198</f>
        <v>0</v>
      </c>
      <c r="Q140" s="82">
        <f>'[1]MGN Liner Weekly Avail - 16 wks'!L198+'[1]MGN Liner Weekly Avail - 16 wks'!M198</f>
        <v>134</v>
      </c>
      <c r="R140" s="82">
        <v>36</v>
      </c>
      <c r="S140" s="82">
        <f>'[1]MGN Liner Weekly Avail - 16 wks'!Q198+'[1]MGN Liner Weekly Avail - 16 wks'!R198</f>
        <v>450</v>
      </c>
      <c r="T140" s="82">
        <f>'[1]MGN Liner Weekly Avail - 16 wks'!S198+'[1]MGN Liner Weekly Avail - 16 wks'!T198</f>
        <v>0</v>
      </c>
      <c r="U140" s="82">
        <f>'[1]MGN Liner Weekly Avail - 16 wks'!U198+'[1]MGN Liner Weekly Avail - 16 wks'!V198</f>
        <v>0</v>
      </c>
      <c r="V140" s="82">
        <f>'[1]MGN Liner Weekly Avail - 16 wks'!W198+'[1]MGN Liner Weekly Avail - 16 wks'!X198</f>
        <v>700</v>
      </c>
      <c r="W140" s="84">
        <v>2500</v>
      </c>
      <c r="X140" s="49">
        <f t="shared" si="19"/>
        <v>3820</v>
      </c>
      <c r="Y140" s="42"/>
      <c r="Z140" s="37" t="s">
        <v>39</v>
      </c>
      <c r="AA140" s="26">
        <f t="shared" si="21"/>
        <v>6646.8</v>
      </c>
      <c r="AC140" s="83">
        <f t="shared" si="23"/>
        <v>3820</v>
      </c>
    </row>
    <row r="141" spans="1:29" ht="12.75" x14ac:dyDescent="0.2">
      <c r="A141" s="40" t="s">
        <v>5</v>
      </c>
      <c r="B141" s="1" t="s">
        <v>39</v>
      </c>
      <c r="C141" s="19" t="s">
        <v>140</v>
      </c>
      <c r="D141" s="1">
        <v>72</v>
      </c>
      <c r="E141" s="25">
        <v>0.2</v>
      </c>
      <c r="F141" s="65">
        <v>1.74</v>
      </c>
      <c r="G141" s="65">
        <f t="shared" si="22"/>
        <v>139.68</v>
      </c>
      <c r="H141" s="1" t="s">
        <v>103</v>
      </c>
      <c r="I141" s="29"/>
      <c r="J141" s="29"/>
      <c r="K141" s="82">
        <f t="shared" si="20"/>
        <v>0</v>
      </c>
      <c r="L141" s="29"/>
      <c r="M141" s="82">
        <f>'[1]MGN Liner Weekly Avail - 16 wks'!C199</f>
        <v>0</v>
      </c>
      <c r="N141" s="82">
        <f>'[1]MGN Liner Weekly Avail - 16 wks'!D199+'[1]MGN Liner Weekly Avail - 16 wks'!E199</f>
        <v>0</v>
      </c>
      <c r="O141" s="82">
        <f>'[1]MGN Liner Weekly Avail - 16 wks'!F199+'[1]MGN Liner Weekly Avail - 16 wks'!G199+'[1]MGN Liner Weekly Avail - 16 wks'!H199</f>
        <v>568</v>
      </c>
      <c r="P141" s="82">
        <f>'[1]MGN Liner Weekly Avail - 16 wks'!I199+'[1]MGN Liner Weekly Avail - 16 wks'!J199+'[1]MGN Liner Weekly Avail - 16 wks'!K199</f>
        <v>0</v>
      </c>
      <c r="Q141" s="82">
        <v>1600</v>
      </c>
      <c r="R141" s="82">
        <f>'[1]MGN Liner Weekly Avail - 16 wks'!N199+'[1]MGN Liner Weekly Avail - 16 wks'!O199+'[1]MGN Liner Weekly Avail - 16 wks'!P199</f>
        <v>7000</v>
      </c>
      <c r="S141" s="82">
        <f>'[1]MGN Liner Weekly Avail - 16 wks'!Q199+'[1]MGN Liner Weekly Avail - 16 wks'!R199</f>
        <v>0</v>
      </c>
      <c r="T141" s="82">
        <f>'[1]MGN Liner Weekly Avail - 16 wks'!S199+'[1]MGN Liner Weekly Avail - 16 wks'!T199</f>
        <v>0</v>
      </c>
      <c r="U141" s="82">
        <f>'[1]MGN Liner Weekly Avail - 16 wks'!U199+'[1]MGN Liner Weekly Avail - 16 wks'!V199</f>
        <v>0</v>
      </c>
      <c r="V141" s="82">
        <f>'[1]MGN Liner Weekly Avail - 16 wks'!W199+'[1]MGN Liner Weekly Avail - 16 wks'!X199</f>
        <v>0</v>
      </c>
      <c r="W141" s="84">
        <f>'[1]MGN Liner Weekly Avail - 16 wks'!Y199+'[1]MGN Liner Weekly Avail - 16 wks'!Z199+'[1]MGN Liner Weekly Avail - 16 wks'!AA199</f>
        <v>0</v>
      </c>
      <c r="X141" s="49">
        <f t="shared" si="19"/>
        <v>9168</v>
      </c>
      <c r="Y141" s="42"/>
      <c r="Z141" s="37" t="s">
        <v>39</v>
      </c>
      <c r="AA141" s="26">
        <f t="shared" si="21"/>
        <v>15952.32</v>
      </c>
      <c r="AC141" s="83">
        <f t="shared" si="23"/>
        <v>9168</v>
      </c>
    </row>
    <row r="142" spans="1:29" ht="12.75" x14ac:dyDescent="0.2">
      <c r="A142" s="40" t="s">
        <v>5</v>
      </c>
      <c r="B142" s="1" t="s">
        <v>39</v>
      </c>
      <c r="C142" s="19" t="s">
        <v>141</v>
      </c>
      <c r="D142" s="1">
        <v>72</v>
      </c>
      <c r="E142" s="25">
        <v>0.18</v>
      </c>
      <c r="F142" s="65">
        <v>1.75</v>
      </c>
      <c r="G142" s="65">
        <f t="shared" si="22"/>
        <v>138.96</v>
      </c>
      <c r="H142" s="1" t="s">
        <v>103</v>
      </c>
      <c r="I142" s="29"/>
      <c r="J142" s="29"/>
      <c r="K142" s="82">
        <f t="shared" si="20"/>
        <v>0</v>
      </c>
      <c r="L142" s="29"/>
      <c r="M142" s="82">
        <f>'[1]MGN Liner Weekly Avail - 16 wks'!C200</f>
        <v>0</v>
      </c>
      <c r="N142" s="82">
        <v>0</v>
      </c>
      <c r="O142" s="82">
        <f>'[1]MGN Liner Weekly Avail - 16 wks'!F200+'[1]MGN Liner Weekly Avail - 16 wks'!G200+'[1]MGN Liner Weekly Avail - 16 wks'!H200</f>
        <v>0</v>
      </c>
      <c r="P142" s="82">
        <f>'[1]MGN Liner Weekly Avail - 16 wks'!I200+'[1]MGN Liner Weekly Avail - 16 wks'!J200+'[1]MGN Liner Weekly Avail - 16 wks'!K200</f>
        <v>0</v>
      </c>
      <c r="Q142" s="82">
        <f>'[1]MGN Liner Weekly Avail - 16 wks'!L200+'[1]MGN Liner Weekly Avail - 16 wks'!M200</f>
        <v>0</v>
      </c>
      <c r="R142" s="82">
        <f>'[1]MGN Liner Weekly Avail - 16 wks'!N200+'[1]MGN Liner Weekly Avail - 16 wks'!O200+'[1]MGN Liner Weekly Avail - 16 wks'!P200</f>
        <v>1150</v>
      </c>
      <c r="S142" s="82">
        <f>'[1]MGN Liner Weekly Avail - 16 wks'!Q200+'[1]MGN Liner Weekly Avail - 16 wks'!R200</f>
        <v>0</v>
      </c>
      <c r="T142" s="82">
        <f>'[1]MGN Liner Weekly Avail - 16 wks'!S200+'[1]MGN Liner Weekly Avail - 16 wks'!T200</f>
        <v>0</v>
      </c>
      <c r="U142" s="82">
        <f>'[1]MGN Liner Weekly Avail - 16 wks'!U200+'[1]MGN Liner Weekly Avail - 16 wks'!V200</f>
        <v>0</v>
      </c>
      <c r="V142" s="82">
        <f>'[1]MGN Liner Weekly Avail - 16 wks'!W200+'[1]MGN Liner Weekly Avail - 16 wks'!X200</f>
        <v>0</v>
      </c>
      <c r="W142" s="84" t="s">
        <v>104</v>
      </c>
      <c r="X142" s="49">
        <f t="shared" si="19"/>
        <v>1150</v>
      </c>
      <c r="Y142" s="42"/>
      <c r="Z142" s="37" t="s">
        <v>39</v>
      </c>
      <c r="AA142" s="26">
        <f t="shared" si="21"/>
        <v>2012.5</v>
      </c>
      <c r="AC142" s="83">
        <f t="shared" si="23"/>
        <v>1150</v>
      </c>
    </row>
    <row r="143" spans="1:29" ht="12.75" x14ac:dyDescent="0.2">
      <c r="A143" s="40" t="s">
        <v>5</v>
      </c>
      <c r="B143" s="1" t="s">
        <v>39</v>
      </c>
      <c r="C143" s="19" t="s">
        <v>142</v>
      </c>
      <c r="D143" s="1">
        <v>72</v>
      </c>
      <c r="E143" s="25">
        <v>0.18</v>
      </c>
      <c r="F143" s="65">
        <v>1.75</v>
      </c>
      <c r="G143" s="65">
        <f t="shared" si="22"/>
        <v>138.96</v>
      </c>
      <c r="H143" s="1" t="s">
        <v>103</v>
      </c>
      <c r="I143" s="29"/>
      <c r="J143" s="29"/>
      <c r="K143" s="82">
        <f t="shared" si="20"/>
        <v>0</v>
      </c>
      <c r="L143" s="29"/>
      <c r="M143" s="82">
        <f>'[1]MGN Liner Weekly Avail - 16 wks'!C201</f>
        <v>0</v>
      </c>
      <c r="N143" s="82">
        <f>'[1]MGN Liner Weekly Avail - 16 wks'!D201+'[1]MGN Liner Weekly Avail - 16 wks'!E201</f>
        <v>0</v>
      </c>
      <c r="O143" s="82" t="s">
        <v>104</v>
      </c>
      <c r="P143" s="82">
        <v>9350</v>
      </c>
      <c r="Q143" s="82">
        <f>'[1]MGN Liner Weekly Avail - 16 wks'!L201+'[1]MGN Liner Weekly Avail - 16 wks'!M201</f>
        <v>712</v>
      </c>
      <c r="R143" s="82">
        <f>'[1]MGN Liner Weekly Avail - 16 wks'!N201+'[1]MGN Liner Weekly Avail - 16 wks'!O201+'[1]MGN Liner Weekly Avail - 16 wks'!P201</f>
        <v>0</v>
      </c>
      <c r="S143" s="82">
        <f>'[1]MGN Liner Weekly Avail - 16 wks'!Q201+'[1]MGN Liner Weekly Avail - 16 wks'!R201</f>
        <v>0</v>
      </c>
      <c r="T143" s="82">
        <f>'[1]MGN Liner Weekly Avail - 16 wks'!S201+'[1]MGN Liner Weekly Avail - 16 wks'!T201</f>
        <v>640</v>
      </c>
      <c r="U143" s="82">
        <f>'[1]MGN Liner Weekly Avail - 16 wks'!U201+'[1]MGN Liner Weekly Avail - 16 wks'!V201</f>
        <v>712</v>
      </c>
      <c r="V143" s="82">
        <f>'[1]MGN Liner Weekly Avail - 16 wks'!W201+'[1]MGN Liner Weekly Avail - 16 wks'!X201</f>
        <v>0</v>
      </c>
      <c r="W143" s="84">
        <f>'[1]MGN Liner Weekly Avail - 16 wks'!Y201+'[1]MGN Liner Weekly Avail - 16 wks'!Z201+'[1]MGN Liner Weekly Avail - 16 wks'!AA201</f>
        <v>0</v>
      </c>
      <c r="X143" s="49">
        <f t="shared" si="19"/>
        <v>11414</v>
      </c>
      <c r="Y143" s="42"/>
      <c r="Z143" s="37" t="s">
        <v>39</v>
      </c>
      <c r="AA143" s="26">
        <f t="shared" si="21"/>
        <v>19974.5</v>
      </c>
      <c r="AC143" s="83">
        <f t="shared" si="23"/>
        <v>11414</v>
      </c>
    </row>
    <row r="144" spans="1:29" ht="12.75" x14ac:dyDescent="0.2">
      <c r="A144" s="40" t="s">
        <v>5</v>
      </c>
      <c r="B144" s="1" t="s">
        <v>39</v>
      </c>
      <c r="C144" s="19" t="s">
        <v>143</v>
      </c>
      <c r="D144" s="1">
        <v>72</v>
      </c>
      <c r="E144" s="25">
        <v>0.25</v>
      </c>
      <c r="F144" s="65">
        <v>1.72</v>
      </c>
      <c r="G144" s="65">
        <f t="shared" si="22"/>
        <v>141.84</v>
      </c>
      <c r="H144" s="1" t="s">
        <v>103</v>
      </c>
      <c r="I144" s="29"/>
      <c r="J144" s="29"/>
      <c r="K144" s="82">
        <f t="shared" si="20"/>
        <v>0</v>
      </c>
      <c r="L144" s="29"/>
      <c r="M144" s="82">
        <f>'[1]MGN Liner Weekly Avail - 16 wks'!C202</f>
        <v>0</v>
      </c>
      <c r="N144" s="82">
        <f>'[1]MGN Liner Weekly Avail - 16 wks'!D202+'[1]MGN Liner Weekly Avail - 16 wks'!E202</f>
        <v>0</v>
      </c>
      <c r="O144" s="82">
        <f>'[1]MGN Liner Weekly Avail - 16 wks'!F202+'[1]MGN Liner Weekly Avail - 16 wks'!G202+'[1]MGN Liner Weekly Avail - 16 wks'!H202</f>
        <v>0</v>
      </c>
      <c r="P144" s="82">
        <f>'[1]MGN Liner Weekly Avail - 16 wks'!I202+'[1]MGN Liner Weekly Avail - 16 wks'!J202+'[1]MGN Liner Weekly Avail - 16 wks'!K202</f>
        <v>0</v>
      </c>
      <c r="Q144" s="82">
        <f>'[1]MGN Liner Weekly Avail - 16 wks'!L202+'[1]MGN Liner Weekly Avail - 16 wks'!M202</f>
        <v>0</v>
      </c>
      <c r="R144" s="82">
        <f>'[1]MGN Liner Weekly Avail - 16 wks'!N202+'[1]MGN Liner Weekly Avail - 16 wks'!O202+'[1]MGN Liner Weekly Avail - 16 wks'!P202</f>
        <v>576</v>
      </c>
      <c r="S144" s="82">
        <f>'[1]MGN Liner Weekly Avail - 16 wks'!Q202+'[1]MGN Liner Weekly Avail - 16 wks'!R202</f>
        <v>2000</v>
      </c>
      <c r="T144" s="82">
        <f>'[1]MGN Liner Weekly Avail - 16 wks'!S202+'[1]MGN Liner Weekly Avail - 16 wks'!T202</f>
        <v>0</v>
      </c>
      <c r="U144" s="82">
        <f>'[1]MGN Liner Weekly Avail - 16 wks'!U202+'[1]MGN Liner Weekly Avail - 16 wks'!V202</f>
        <v>2000</v>
      </c>
      <c r="V144" s="82">
        <f>'[1]MGN Liner Weekly Avail - 16 wks'!W202+'[1]MGN Liner Weekly Avail - 16 wks'!X202</f>
        <v>0</v>
      </c>
      <c r="W144" s="84">
        <f>'[1]MGN Liner Weekly Avail - 16 wks'!Y202+'[1]MGN Liner Weekly Avail - 16 wks'!Z202+'[1]MGN Liner Weekly Avail - 16 wks'!AA202</f>
        <v>0</v>
      </c>
      <c r="X144" s="49">
        <f t="shared" si="19"/>
        <v>4576</v>
      </c>
      <c r="Y144" s="42"/>
      <c r="Z144" s="37" t="s">
        <v>39</v>
      </c>
      <c r="AA144" s="26">
        <f t="shared" si="21"/>
        <v>7870.72</v>
      </c>
      <c r="AC144" s="83">
        <f t="shared" si="23"/>
        <v>4576</v>
      </c>
    </row>
    <row r="145" spans="1:29" ht="12.75" x14ac:dyDescent="0.2">
      <c r="A145" s="40" t="s">
        <v>5</v>
      </c>
      <c r="B145" s="1" t="s">
        <v>39</v>
      </c>
      <c r="C145" s="19" t="s">
        <v>144</v>
      </c>
      <c r="D145" s="1">
        <v>72</v>
      </c>
      <c r="E145" s="25">
        <v>0.18</v>
      </c>
      <c r="F145" s="65">
        <v>1.75</v>
      </c>
      <c r="G145" s="65">
        <f t="shared" si="22"/>
        <v>138.96</v>
      </c>
      <c r="H145" s="1" t="s">
        <v>103</v>
      </c>
      <c r="I145" s="29"/>
      <c r="J145" s="29"/>
      <c r="K145" s="82">
        <f t="shared" si="20"/>
        <v>0</v>
      </c>
      <c r="L145" s="29"/>
      <c r="M145" s="82">
        <f>'[1]MGN Liner Weekly Avail - 16 wks'!C203</f>
        <v>0</v>
      </c>
      <c r="N145" s="82">
        <f>'[1]MGN Liner Weekly Avail - 16 wks'!D203+'[1]MGN Liner Weekly Avail - 16 wks'!E203</f>
        <v>0</v>
      </c>
      <c r="O145" s="82">
        <f>'[1]MGN Liner Weekly Avail - 16 wks'!F203+'[1]MGN Liner Weekly Avail - 16 wks'!G203+'[1]MGN Liner Weekly Avail - 16 wks'!H203</f>
        <v>0</v>
      </c>
      <c r="P145" s="82">
        <v>300</v>
      </c>
      <c r="Q145" s="82">
        <f>'[1]MGN Liner Weekly Avail - 16 wks'!L203+'[1]MGN Liner Weekly Avail - 16 wks'!M203</f>
        <v>150</v>
      </c>
      <c r="R145" s="82">
        <f>2900+1300</f>
        <v>4200</v>
      </c>
      <c r="S145" s="82">
        <v>188</v>
      </c>
      <c r="T145" s="82">
        <f>'[1]MGN Liner Weekly Avail - 16 wks'!S203+'[1]MGN Liner Weekly Avail - 16 wks'!T203</f>
        <v>496</v>
      </c>
      <c r="U145" s="82">
        <v>512</v>
      </c>
      <c r="V145" s="82">
        <f>'[1]MGN Liner Weekly Avail - 16 wks'!W203+'[1]MGN Liner Weekly Avail - 16 wks'!X203</f>
        <v>0</v>
      </c>
      <c r="W145" s="84">
        <v>600</v>
      </c>
      <c r="X145" s="49">
        <f t="shared" si="19"/>
        <v>6446</v>
      </c>
      <c r="Y145" s="42"/>
      <c r="Z145" s="37" t="s">
        <v>39</v>
      </c>
      <c r="AA145" s="26">
        <f t="shared" si="21"/>
        <v>11280.5</v>
      </c>
      <c r="AC145" s="83">
        <f t="shared" si="23"/>
        <v>6446</v>
      </c>
    </row>
    <row r="146" spans="1:29" ht="12.75" x14ac:dyDescent="0.2">
      <c r="A146" s="40" t="s">
        <v>5</v>
      </c>
      <c r="B146" s="1" t="s">
        <v>39</v>
      </c>
      <c r="C146" s="19" t="s">
        <v>145</v>
      </c>
      <c r="D146" s="1">
        <v>72</v>
      </c>
      <c r="E146" s="25">
        <v>0.18</v>
      </c>
      <c r="F146" s="65">
        <v>1.75</v>
      </c>
      <c r="G146" s="65">
        <f t="shared" si="22"/>
        <v>138.96</v>
      </c>
      <c r="H146" s="1" t="s">
        <v>103</v>
      </c>
      <c r="I146" s="29"/>
      <c r="J146" s="29"/>
      <c r="K146" s="82">
        <f t="shared" si="20"/>
        <v>0</v>
      </c>
      <c r="L146" s="29"/>
      <c r="M146" s="82">
        <f>'[1]MGN Liner Weekly Avail - 16 wks'!C204</f>
        <v>0</v>
      </c>
      <c r="N146" s="82">
        <f>'[1]MGN Liner Weekly Avail - 16 wks'!D204+'[1]MGN Liner Weekly Avail - 16 wks'!E204</f>
        <v>0</v>
      </c>
      <c r="O146" s="82">
        <f>'[1]MGN Liner Weekly Avail - 16 wks'!F204+'[1]MGN Liner Weekly Avail - 16 wks'!G204+'[1]MGN Liner Weekly Avail - 16 wks'!H204</f>
        <v>0</v>
      </c>
      <c r="P146" s="82">
        <v>3750</v>
      </c>
      <c r="Q146" s="82">
        <f>'[1]MGN Liner Weekly Avail - 16 wks'!L204+'[1]MGN Liner Weekly Avail - 16 wks'!M204</f>
        <v>1100</v>
      </c>
      <c r="R146" s="82">
        <f>'[1]MGN Liner Weekly Avail - 16 wks'!N204+'[1]MGN Liner Weekly Avail - 16 wks'!O204+'[1]MGN Liner Weekly Avail - 16 wks'!P204</f>
        <v>0</v>
      </c>
      <c r="S146" s="82">
        <f>'[1]MGN Liner Weekly Avail - 16 wks'!Q204+'[1]MGN Liner Weekly Avail - 16 wks'!R204</f>
        <v>0</v>
      </c>
      <c r="T146" s="82">
        <f>'[1]MGN Liner Weekly Avail - 16 wks'!S204+'[1]MGN Liner Weekly Avail - 16 wks'!T204</f>
        <v>0</v>
      </c>
      <c r="U146" s="82">
        <f>'[1]MGN Liner Weekly Avail - 16 wks'!U204+'[1]MGN Liner Weekly Avail - 16 wks'!V204</f>
        <v>0</v>
      </c>
      <c r="V146" s="82">
        <f>'[1]MGN Liner Weekly Avail - 16 wks'!W204+'[1]MGN Liner Weekly Avail - 16 wks'!X204</f>
        <v>0</v>
      </c>
      <c r="W146" s="84">
        <v>1500</v>
      </c>
      <c r="X146" s="49">
        <f t="shared" si="19"/>
        <v>6350</v>
      </c>
      <c r="Y146" s="42"/>
      <c r="Z146" s="37" t="s">
        <v>39</v>
      </c>
      <c r="AA146" s="26">
        <f t="shared" si="21"/>
        <v>11112.5</v>
      </c>
      <c r="AC146" s="83">
        <f t="shared" si="23"/>
        <v>6350</v>
      </c>
    </row>
    <row r="147" spans="1:29" ht="12.75" x14ac:dyDescent="0.2">
      <c r="A147" s="40" t="s">
        <v>5</v>
      </c>
      <c r="B147" s="1" t="s">
        <v>39</v>
      </c>
      <c r="C147" s="19" t="s">
        <v>146</v>
      </c>
      <c r="D147" s="1">
        <v>72</v>
      </c>
      <c r="E147" s="25"/>
      <c r="F147" s="65">
        <v>1.74</v>
      </c>
      <c r="G147" s="65">
        <f t="shared" si="22"/>
        <v>125.28</v>
      </c>
      <c r="H147" s="1" t="s">
        <v>103</v>
      </c>
      <c r="I147" s="29"/>
      <c r="J147" s="29"/>
      <c r="K147" s="82">
        <f t="shared" si="20"/>
        <v>0</v>
      </c>
      <c r="L147" s="29"/>
      <c r="M147" s="82">
        <f>'[1]MGN Liner Weekly Avail - 16 wks'!C205</f>
        <v>0</v>
      </c>
      <c r="N147" s="82">
        <f>'[1]MGN Liner Weekly Avail - 16 wks'!D205+'[1]MGN Liner Weekly Avail - 16 wks'!E205</f>
        <v>0</v>
      </c>
      <c r="O147" s="82">
        <f>'[1]MGN Liner Weekly Avail - 16 wks'!F205+'[1]MGN Liner Weekly Avail - 16 wks'!G205+'[1]MGN Liner Weekly Avail - 16 wks'!H205</f>
        <v>0</v>
      </c>
      <c r="P147" s="82">
        <v>300</v>
      </c>
      <c r="Q147" s="82">
        <f>'[1]MGN Liner Weekly Avail - 16 wks'!L205+'[1]MGN Liner Weekly Avail - 16 wks'!M205</f>
        <v>0</v>
      </c>
      <c r="R147" s="82">
        <f>12000+5000</f>
        <v>17000</v>
      </c>
      <c r="S147" s="82">
        <f>'[1]MGN Liner Weekly Avail - 16 wks'!Q205+'[1]MGN Liner Weekly Avail - 16 wks'!R205</f>
        <v>1650</v>
      </c>
      <c r="T147" s="82">
        <f>'[1]MGN Liner Weekly Avail - 16 wks'!S205+'[1]MGN Liner Weekly Avail - 16 wks'!T205</f>
        <v>0</v>
      </c>
      <c r="U147" s="82" t="s">
        <v>104</v>
      </c>
      <c r="V147" s="82">
        <f>'[1]MGN Liner Weekly Avail - 16 wks'!W205+'[1]MGN Liner Weekly Avail - 16 wks'!X205</f>
        <v>6300</v>
      </c>
      <c r="W147" s="84">
        <v>1700</v>
      </c>
      <c r="X147" s="49">
        <f t="shared" si="19"/>
        <v>26950</v>
      </c>
      <c r="Y147" s="42"/>
      <c r="Z147" s="37" t="s">
        <v>39</v>
      </c>
      <c r="AA147" s="26">
        <f t="shared" si="21"/>
        <v>46893</v>
      </c>
      <c r="AC147" s="83">
        <f t="shared" si="23"/>
        <v>26950</v>
      </c>
    </row>
    <row r="148" spans="1:29" ht="12.75" x14ac:dyDescent="0.2">
      <c r="A148" s="40" t="s">
        <v>5</v>
      </c>
      <c r="B148" s="2" t="s">
        <v>39</v>
      </c>
      <c r="C148" s="9" t="s">
        <v>56</v>
      </c>
      <c r="D148" s="10">
        <v>72</v>
      </c>
      <c r="E148" s="6"/>
      <c r="F148" s="65">
        <v>1.95</v>
      </c>
      <c r="G148" s="65">
        <f t="shared" si="22"/>
        <v>140.4</v>
      </c>
      <c r="H148" s="4" t="s">
        <v>8</v>
      </c>
      <c r="I148" s="5"/>
      <c r="J148" s="11">
        <v>432</v>
      </c>
      <c r="K148" s="11">
        <f t="shared" si="20"/>
        <v>432</v>
      </c>
      <c r="L148" s="11"/>
      <c r="M148" s="11"/>
      <c r="N148" s="11"/>
      <c r="O148" s="11"/>
      <c r="P148" s="11"/>
      <c r="Q148" s="11"/>
      <c r="R148" s="11"/>
      <c r="S148" s="11"/>
      <c r="T148" s="11"/>
      <c r="U148" s="11"/>
      <c r="V148" s="11"/>
      <c r="W148" s="51"/>
      <c r="X148" s="49">
        <f t="shared" si="19"/>
        <v>864</v>
      </c>
      <c r="Y148" s="41" t="s">
        <v>57</v>
      </c>
      <c r="Z148" s="35" t="s">
        <v>39</v>
      </c>
      <c r="AA148" s="7">
        <f>+X148*F148</f>
        <v>1684.8</v>
      </c>
      <c r="AC148" s="83">
        <f t="shared" si="23"/>
        <v>432</v>
      </c>
    </row>
    <row r="149" spans="1:29" ht="12.75" x14ac:dyDescent="0.2">
      <c r="A149" s="40" t="s">
        <v>5</v>
      </c>
      <c r="B149" s="1" t="s">
        <v>39</v>
      </c>
      <c r="C149" s="19" t="s">
        <v>147</v>
      </c>
      <c r="D149" s="1">
        <v>72</v>
      </c>
      <c r="E149" s="25"/>
      <c r="F149" s="65">
        <v>1.75</v>
      </c>
      <c r="G149" s="65">
        <f t="shared" si="22"/>
        <v>126</v>
      </c>
      <c r="H149" s="1" t="s">
        <v>103</v>
      </c>
      <c r="I149" s="29"/>
      <c r="J149" s="29"/>
      <c r="K149" s="82">
        <f t="shared" si="20"/>
        <v>0</v>
      </c>
      <c r="L149" s="29"/>
      <c r="M149" s="82">
        <f>'[1]MGN Liner Weekly Avail - 16 wks'!C206</f>
        <v>0</v>
      </c>
      <c r="N149" s="82">
        <f>'[1]MGN Liner Weekly Avail - 16 wks'!D206+'[1]MGN Liner Weekly Avail - 16 wks'!E206</f>
        <v>0</v>
      </c>
      <c r="O149" s="82" t="s">
        <v>104</v>
      </c>
      <c r="P149" s="82">
        <v>100</v>
      </c>
      <c r="Q149" s="82">
        <f>'[1]MGN Liner Weekly Avail - 16 wks'!L206+'[1]MGN Liner Weekly Avail - 16 wks'!M206</f>
        <v>0</v>
      </c>
      <c r="R149" s="82">
        <f>'[1]MGN Liner Weekly Avail - 16 wks'!N206+'[1]MGN Liner Weekly Avail - 16 wks'!O206+'[1]MGN Liner Weekly Avail - 16 wks'!P206</f>
        <v>0</v>
      </c>
      <c r="S149" s="82">
        <f>'[1]MGN Liner Weekly Avail - 16 wks'!Q206+'[1]MGN Liner Weekly Avail - 16 wks'!R206</f>
        <v>0</v>
      </c>
      <c r="T149" s="82">
        <f>'[1]MGN Liner Weekly Avail - 16 wks'!S206+'[1]MGN Liner Weekly Avail - 16 wks'!T206</f>
        <v>0</v>
      </c>
      <c r="U149" s="82">
        <f>'[1]MGN Liner Weekly Avail - 16 wks'!U206+'[1]MGN Liner Weekly Avail - 16 wks'!V206</f>
        <v>0</v>
      </c>
      <c r="V149" s="82">
        <f>'[1]MGN Liner Weekly Avail - 16 wks'!W206+'[1]MGN Liner Weekly Avail - 16 wks'!X206</f>
        <v>0</v>
      </c>
      <c r="W149" s="84" t="s">
        <v>104</v>
      </c>
      <c r="X149" s="49">
        <f t="shared" si="19"/>
        <v>100</v>
      </c>
      <c r="Y149" s="42"/>
      <c r="Z149" s="37" t="s">
        <v>39</v>
      </c>
      <c r="AA149" s="26">
        <f>+F149*X149</f>
        <v>175</v>
      </c>
      <c r="AC149" s="83">
        <f t="shared" si="23"/>
        <v>100</v>
      </c>
    </row>
    <row r="150" spans="1:29" ht="12.75" x14ac:dyDescent="0.2">
      <c r="A150" s="40" t="s">
        <v>5</v>
      </c>
      <c r="B150" s="1" t="s">
        <v>39</v>
      </c>
      <c r="C150" s="19" t="s">
        <v>148</v>
      </c>
      <c r="D150" s="1">
        <v>72</v>
      </c>
      <c r="E150" s="25">
        <v>0.18</v>
      </c>
      <c r="F150" s="65">
        <v>1.75</v>
      </c>
      <c r="G150" s="65">
        <f t="shared" si="22"/>
        <v>138.96</v>
      </c>
      <c r="H150" s="1" t="s">
        <v>103</v>
      </c>
      <c r="I150" s="29"/>
      <c r="J150" s="29"/>
      <c r="K150" s="82">
        <f t="shared" si="20"/>
        <v>0</v>
      </c>
      <c r="L150" s="29"/>
      <c r="M150" s="82">
        <f>'[1]MGN Liner Weekly Avail - 16 wks'!C207</f>
        <v>0</v>
      </c>
      <c r="N150" s="82">
        <f>'[1]MGN Liner Weekly Avail - 16 wks'!D207+'[1]MGN Liner Weekly Avail - 16 wks'!E207</f>
        <v>0</v>
      </c>
      <c r="O150" s="82">
        <f>'[1]MGN Liner Weekly Avail - 16 wks'!F207+'[1]MGN Liner Weekly Avail - 16 wks'!G207+'[1]MGN Liner Weekly Avail - 16 wks'!H207</f>
        <v>0</v>
      </c>
      <c r="P150" s="82">
        <v>100</v>
      </c>
      <c r="Q150" s="82">
        <f>'[1]MGN Liner Weekly Avail - 16 wks'!L207+'[1]MGN Liner Weekly Avail - 16 wks'!M207</f>
        <v>0</v>
      </c>
      <c r="R150" s="82">
        <f>'[1]MGN Liner Weekly Avail - 16 wks'!N207+'[1]MGN Liner Weekly Avail - 16 wks'!O207+'[1]MGN Liner Weekly Avail - 16 wks'!P207</f>
        <v>2800</v>
      </c>
      <c r="S150" s="82">
        <f>'[1]MGN Liner Weekly Avail - 16 wks'!Q207+'[1]MGN Liner Weekly Avail - 16 wks'!R207</f>
        <v>0</v>
      </c>
      <c r="T150" s="82">
        <f>'[1]MGN Liner Weekly Avail - 16 wks'!S207+'[1]MGN Liner Weekly Avail - 16 wks'!T207</f>
        <v>640</v>
      </c>
      <c r="U150" s="82">
        <f>'[1]MGN Liner Weekly Avail - 16 wks'!U207+'[1]MGN Liner Weekly Avail - 16 wks'!V207</f>
        <v>784</v>
      </c>
      <c r="V150" s="82">
        <f>'[1]MGN Liner Weekly Avail - 16 wks'!W207+'[1]MGN Liner Weekly Avail - 16 wks'!X207</f>
        <v>0</v>
      </c>
      <c r="W150" s="84">
        <f>'[1]MGN Liner Weekly Avail - 16 wks'!Y207+'[1]MGN Liner Weekly Avail - 16 wks'!Z207+'[1]MGN Liner Weekly Avail - 16 wks'!AA207</f>
        <v>0</v>
      </c>
      <c r="X150" s="49">
        <f t="shared" si="19"/>
        <v>4324</v>
      </c>
      <c r="Y150" s="42"/>
      <c r="Z150" s="37" t="s">
        <v>39</v>
      </c>
      <c r="AA150" s="26">
        <f>+F150*X150</f>
        <v>7567</v>
      </c>
      <c r="AC150" s="83">
        <f t="shared" si="23"/>
        <v>4324</v>
      </c>
    </row>
    <row r="151" spans="1:29" ht="12.75" x14ac:dyDescent="0.2">
      <c r="A151" s="40" t="s">
        <v>5</v>
      </c>
      <c r="B151" s="1" t="s">
        <v>39</v>
      </c>
      <c r="C151" s="19" t="s">
        <v>149</v>
      </c>
      <c r="D151" s="1">
        <v>72</v>
      </c>
      <c r="E151" s="25">
        <v>0.18</v>
      </c>
      <c r="F151" s="65">
        <v>1.75</v>
      </c>
      <c r="G151" s="65">
        <f t="shared" si="22"/>
        <v>138.96</v>
      </c>
      <c r="H151" s="1" t="s">
        <v>103</v>
      </c>
      <c r="I151" s="27"/>
      <c r="J151" s="27"/>
      <c r="K151" s="82">
        <f t="shared" si="20"/>
        <v>0</v>
      </c>
      <c r="L151" s="29"/>
      <c r="M151" s="82">
        <f>'[1]MGN Liner Weekly Avail - 16 wks'!C208</f>
        <v>0</v>
      </c>
      <c r="N151" s="82">
        <f>'[1]MGN Liner Weekly Avail - 16 wks'!D208+'[1]MGN Liner Weekly Avail - 16 wks'!E208</f>
        <v>0</v>
      </c>
      <c r="O151" s="82" t="s">
        <v>104</v>
      </c>
      <c r="P151" s="82">
        <f>'[1]MGN Liner Weekly Avail - 16 wks'!I208+'[1]MGN Liner Weekly Avail - 16 wks'!J208+'[1]MGN Liner Weekly Avail - 16 wks'!K208</f>
        <v>0</v>
      </c>
      <c r="Q151" s="82">
        <v>100</v>
      </c>
      <c r="R151" s="82">
        <f>'[1]MGN Liner Weekly Avail - 16 wks'!N208+'[1]MGN Liner Weekly Avail - 16 wks'!O208+'[1]MGN Liner Weekly Avail - 16 wks'!P208</f>
        <v>0</v>
      </c>
      <c r="S151" s="82">
        <f>'[1]MGN Liner Weekly Avail - 16 wks'!Q208+'[1]MGN Liner Weekly Avail - 16 wks'!R208</f>
        <v>0</v>
      </c>
      <c r="T151" s="82">
        <f>'[1]MGN Liner Weekly Avail - 16 wks'!S208+'[1]MGN Liner Weekly Avail - 16 wks'!T208</f>
        <v>712</v>
      </c>
      <c r="U151" s="82">
        <f>'[1]MGN Liner Weekly Avail - 16 wks'!U208+'[1]MGN Liner Weekly Avail - 16 wks'!V208</f>
        <v>0</v>
      </c>
      <c r="V151" s="82">
        <f>'[1]MGN Liner Weekly Avail - 16 wks'!W208+'[1]MGN Liner Weekly Avail - 16 wks'!X208</f>
        <v>0</v>
      </c>
      <c r="W151" s="84" t="s">
        <v>104</v>
      </c>
      <c r="X151" s="49">
        <f t="shared" si="19"/>
        <v>812</v>
      </c>
      <c r="Y151" s="42"/>
      <c r="Z151" s="37" t="s">
        <v>39</v>
      </c>
      <c r="AA151" s="26">
        <f>+F151*X151</f>
        <v>1421</v>
      </c>
      <c r="AC151" s="83">
        <f t="shared" si="23"/>
        <v>812</v>
      </c>
    </row>
    <row r="152" spans="1:29" ht="12.75" x14ac:dyDescent="0.2">
      <c r="A152" s="40" t="s">
        <v>5</v>
      </c>
      <c r="B152" s="2" t="s">
        <v>39</v>
      </c>
      <c r="C152" s="19" t="s">
        <v>58</v>
      </c>
      <c r="D152" s="10">
        <v>72</v>
      </c>
      <c r="E152" s="6"/>
      <c r="F152" s="65">
        <v>2.0699999999999998</v>
      </c>
      <c r="G152" s="65">
        <f t="shared" si="22"/>
        <v>149.04</v>
      </c>
      <c r="H152" s="4" t="s">
        <v>8</v>
      </c>
      <c r="I152" s="5"/>
      <c r="J152" s="11">
        <v>648</v>
      </c>
      <c r="K152" s="11">
        <f t="shared" si="20"/>
        <v>648</v>
      </c>
      <c r="L152" s="78">
        <v>0</v>
      </c>
      <c r="M152" s="11">
        <v>0</v>
      </c>
      <c r="N152" s="11">
        <v>6480</v>
      </c>
      <c r="O152" s="11">
        <v>0</v>
      </c>
      <c r="P152" s="11">
        <v>0</v>
      </c>
      <c r="Q152" s="11">
        <v>0</v>
      </c>
      <c r="R152" s="11">
        <v>0</v>
      </c>
      <c r="S152" s="11">
        <v>0</v>
      </c>
      <c r="T152" s="11">
        <v>5040</v>
      </c>
      <c r="U152" s="11">
        <v>0</v>
      </c>
      <c r="V152" s="11">
        <v>0</v>
      </c>
      <c r="W152" s="51">
        <v>0</v>
      </c>
      <c r="X152" s="49">
        <f t="shared" si="19"/>
        <v>12816</v>
      </c>
      <c r="Y152" s="41" t="s">
        <v>51</v>
      </c>
      <c r="Z152" s="35" t="s">
        <v>39</v>
      </c>
      <c r="AA152" s="7">
        <f t="shared" ref="AA152:AA163" si="24">+X152*F152</f>
        <v>26529.119999999999</v>
      </c>
      <c r="AC152" s="83">
        <f t="shared" si="23"/>
        <v>12168</v>
      </c>
    </row>
    <row r="153" spans="1:29" ht="12.75" x14ac:dyDescent="0.2">
      <c r="A153" s="40" t="s">
        <v>5</v>
      </c>
      <c r="B153" s="2" t="s">
        <v>39</v>
      </c>
      <c r="C153" s="19" t="s">
        <v>59</v>
      </c>
      <c r="D153" s="10">
        <v>72</v>
      </c>
      <c r="E153" s="6"/>
      <c r="F153" s="65">
        <v>2.0699999999999998</v>
      </c>
      <c r="G153" s="65">
        <f t="shared" si="22"/>
        <v>149.04</v>
      </c>
      <c r="H153" s="4" t="s">
        <v>8</v>
      </c>
      <c r="I153" s="5"/>
      <c r="J153" s="11">
        <v>648</v>
      </c>
      <c r="K153" s="11">
        <f t="shared" si="20"/>
        <v>648</v>
      </c>
      <c r="L153" s="78">
        <v>0</v>
      </c>
      <c r="M153" s="11">
        <v>0</v>
      </c>
      <c r="N153" s="11">
        <v>7200</v>
      </c>
      <c r="O153" s="11">
        <v>0</v>
      </c>
      <c r="P153" s="11">
        <v>0</v>
      </c>
      <c r="Q153" s="11">
        <v>0</v>
      </c>
      <c r="R153" s="11">
        <v>0</v>
      </c>
      <c r="S153" s="11">
        <v>0</v>
      </c>
      <c r="T153" s="11">
        <v>5040</v>
      </c>
      <c r="U153" s="11">
        <v>0</v>
      </c>
      <c r="V153" s="11">
        <v>0</v>
      </c>
      <c r="W153" s="51">
        <v>0</v>
      </c>
      <c r="X153" s="49">
        <f t="shared" si="19"/>
        <v>13536</v>
      </c>
      <c r="Y153" s="41" t="s">
        <v>51</v>
      </c>
      <c r="Z153" s="35" t="s">
        <v>39</v>
      </c>
      <c r="AA153" s="7">
        <f t="shared" si="24"/>
        <v>28019.519999999997</v>
      </c>
      <c r="AC153" s="83">
        <f t="shared" si="23"/>
        <v>12888</v>
      </c>
    </row>
    <row r="154" spans="1:29" ht="12.75" x14ac:dyDescent="0.2">
      <c r="A154" s="40" t="s">
        <v>5</v>
      </c>
      <c r="B154" s="2" t="s">
        <v>39</v>
      </c>
      <c r="C154" s="19" t="s">
        <v>60</v>
      </c>
      <c r="D154" s="10">
        <v>72</v>
      </c>
      <c r="E154" s="6"/>
      <c r="F154" s="65">
        <v>2.0699999999999998</v>
      </c>
      <c r="G154" s="65">
        <f t="shared" si="22"/>
        <v>149.04</v>
      </c>
      <c r="H154" s="4" t="s">
        <v>8</v>
      </c>
      <c r="I154" s="5"/>
      <c r="J154" s="11">
        <v>648</v>
      </c>
      <c r="K154" s="11">
        <f t="shared" si="20"/>
        <v>648</v>
      </c>
      <c r="L154" s="78">
        <v>0</v>
      </c>
      <c r="M154" s="11">
        <v>0</v>
      </c>
      <c r="N154" s="11">
        <v>5760</v>
      </c>
      <c r="O154" s="11">
        <v>0</v>
      </c>
      <c r="P154" s="11">
        <v>0</v>
      </c>
      <c r="Q154" s="11">
        <v>0</v>
      </c>
      <c r="R154" s="11">
        <v>0</v>
      </c>
      <c r="S154" s="11">
        <v>0</v>
      </c>
      <c r="T154" s="11">
        <v>5040</v>
      </c>
      <c r="U154" s="11">
        <v>0</v>
      </c>
      <c r="V154" s="11">
        <v>0</v>
      </c>
      <c r="W154" s="51">
        <v>0</v>
      </c>
      <c r="X154" s="49">
        <f t="shared" ref="X154:X185" si="25">SUM(I154:W154)</f>
        <v>12096</v>
      </c>
      <c r="Y154" s="41" t="s">
        <v>51</v>
      </c>
      <c r="Z154" s="35" t="s">
        <v>39</v>
      </c>
      <c r="AA154" s="7">
        <f t="shared" si="24"/>
        <v>25038.719999999998</v>
      </c>
      <c r="AC154" s="83">
        <f t="shared" si="23"/>
        <v>11448</v>
      </c>
    </row>
    <row r="155" spans="1:29" ht="12.75" x14ac:dyDescent="0.2">
      <c r="A155" s="40" t="s">
        <v>5</v>
      </c>
      <c r="B155" s="2" t="s">
        <v>39</v>
      </c>
      <c r="C155" s="19" t="s">
        <v>61</v>
      </c>
      <c r="D155" s="10">
        <v>72</v>
      </c>
      <c r="E155" s="6"/>
      <c r="F155" s="65">
        <v>2.0699999999999998</v>
      </c>
      <c r="G155" s="65">
        <f t="shared" si="22"/>
        <v>149.04</v>
      </c>
      <c r="H155" s="4" t="s">
        <v>8</v>
      </c>
      <c r="I155" s="5"/>
      <c r="J155" s="11">
        <v>648</v>
      </c>
      <c r="K155" s="11">
        <f t="shared" si="20"/>
        <v>648</v>
      </c>
      <c r="L155" s="78">
        <v>0</v>
      </c>
      <c r="M155" s="11">
        <v>0</v>
      </c>
      <c r="N155" s="11">
        <v>6480</v>
      </c>
      <c r="O155" s="11">
        <v>0</v>
      </c>
      <c r="P155" s="11">
        <v>0</v>
      </c>
      <c r="Q155" s="11">
        <v>0</v>
      </c>
      <c r="R155" s="11">
        <v>0</v>
      </c>
      <c r="S155" s="11">
        <v>0</v>
      </c>
      <c r="T155" s="11">
        <v>5040</v>
      </c>
      <c r="U155" s="11">
        <v>0</v>
      </c>
      <c r="V155" s="11">
        <v>0</v>
      </c>
      <c r="W155" s="51">
        <v>0</v>
      </c>
      <c r="X155" s="49">
        <f t="shared" si="25"/>
        <v>12816</v>
      </c>
      <c r="Y155" s="41" t="s">
        <v>51</v>
      </c>
      <c r="Z155" s="35" t="s">
        <v>39</v>
      </c>
      <c r="AA155" s="7">
        <f t="shared" si="24"/>
        <v>26529.119999999999</v>
      </c>
      <c r="AC155" s="83">
        <f t="shared" si="23"/>
        <v>12168</v>
      </c>
    </row>
    <row r="156" spans="1:29" ht="12.75" x14ac:dyDescent="0.2">
      <c r="A156" s="40" t="s">
        <v>5</v>
      </c>
      <c r="B156" s="2" t="s">
        <v>39</v>
      </c>
      <c r="C156" s="22" t="s">
        <v>62</v>
      </c>
      <c r="D156" s="10">
        <v>72</v>
      </c>
      <c r="E156" s="6"/>
      <c r="F156" s="65">
        <v>2.0699999999999998</v>
      </c>
      <c r="G156" s="65">
        <f t="shared" si="22"/>
        <v>149.04</v>
      </c>
      <c r="H156" s="4" t="s">
        <v>8</v>
      </c>
      <c r="I156" s="5"/>
      <c r="J156" s="11">
        <v>648</v>
      </c>
      <c r="K156" s="11">
        <f t="shared" si="20"/>
        <v>648</v>
      </c>
      <c r="L156" s="78">
        <v>0</v>
      </c>
      <c r="M156" s="11">
        <v>0</v>
      </c>
      <c r="N156" s="11">
        <v>5760</v>
      </c>
      <c r="O156" s="11">
        <v>0</v>
      </c>
      <c r="P156" s="11">
        <v>0</v>
      </c>
      <c r="Q156" s="11">
        <v>0</v>
      </c>
      <c r="R156" s="11">
        <v>0</v>
      </c>
      <c r="S156" s="11">
        <v>0</v>
      </c>
      <c r="T156" s="11">
        <v>5040</v>
      </c>
      <c r="U156" s="11">
        <v>0</v>
      </c>
      <c r="V156" s="11">
        <v>0</v>
      </c>
      <c r="W156" s="51">
        <v>0</v>
      </c>
      <c r="X156" s="49">
        <f t="shared" si="25"/>
        <v>12096</v>
      </c>
      <c r="Y156" s="41" t="s">
        <v>51</v>
      </c>
      <c r="Z156" s="35" t="s">
        <v>39</v>
      </c>
      <c r="AA156" s="7">
        <f t="shared" si="24"/>
        <v>25038.719999999998</v>
      </c>
      <c r="AC156" s="83">
        <f t="shared" si="23"/>
        <v>11448</v>
      </c>
    </row>
    <row r="157" spans="1:29" ht="12.75" x14ac:dyDescent="0.2">
      <c r="A157" s="40" t="s">
        <v>5</v>
      </c>
      <c r="B157" s="2" t="s">
        <v>39</v>
      </c>
      <c r="C157" s="23" t="s">
        <v>63</v>
      </c>
      <c r="D157" s="10">
        <v>72</v>
      </c>
      <c r="E157" s="6"/>
      <c r="F157" s="65">
        <v>2.0699999999999998</v>
      </c>
      <c r="G157" s="65">
        <f t="shared" si="22"/>
        <v>149.04</v>
      </c>
      <c r="H157" s="4" t="s">
        <v>8</v>
      </c>
      <c r="I157" s="5"/>
      <c r="J157" s="11">
        <v>648</v>
      </c>
      <c r="K157" s="11">
        <f t="shared" si="20"/>
        <v>648</v>
      </c>
      <c r="L157" s="78">
        <v>0</v>
      </c>
      <c r="M157" s="11">
        <v>0</v>
      </c>
      <c r="N157" s="11">
        <v>6480</v>
      </c>
      <c r="O157" s="11">
        <v>0</v>
      </c>
      <c r="P157" s="11">
        <v>0</v>
      </c>
      <c r="Q157" s="11">
        <v>0</v>
      </c>
      <c r="R157" s="11">
        <v>0</v>
      </c>
      <c r="S157" s="11">
        <v>0</v>
      </c>
      <c r="T157" s="11">
        <v>5040</v>
      </c>
      <c r="U157" s="11">
        <v>0</v>
      </c>
      <c r="V157" s="11">
        <v>0</v>
      </c>
      <c r="W157" s="51">
        <v>0</v>
      </c>
      <c r="X157" s="49">
        <f t="shared" si="25"/>
        <v>12816</v>
      </c>
      <c r="Y157" s="41" t="s">
        <v>51</v>
      </c>
      <c r="Z157" s="35" t="s">
        <v>39</v>
      </c>
      <c r="AA157" s="7">
        <f t="shared" si="24"/>
        <v>26529.119999999999</v>
      </c>
      <c r="AC157" s="83">
        <f t="shared" si="23"/>
        <v>12168</v>
      </c>
    </row>
    <row r="158" spans="1:29" ht="12.75" x14ac:dyDescent="0.2">
      <c r="A158" s="40" t="s">
        <v>5</v>
      </c>
      <c r="B158" s="2" t="s">
        <v>39</v>
      </c>
      <c r="C158" s="22" t="s">
        <v>64</v>
      </c>
      <c r="D158" s="10">
        <v>72</v>
      </c>
      <c r="E158" s="6"/>
      <c r="F158" s="65">
        <v>2.0699999999999998</v>
      </c>
      <c r="G158" s="65">
        <f t="shared" si="22"/>
        <v>149.04</v>
      </c>
      <c r="H158" s="4" t="s">
        <v>8</v>
      </c>
      <c r="I158" s="5"/>
      <c r="J158" s="11">
        <v>648</v>
      </c>
      <c r="K158" s="11">
        <f t="shared" si="20"/>
        <v>648</v>
      </c>
      <c r="L158" s="78">
        <v>0</v>
      </c>
      <c r="M158" s="11">
        <v>0</v>
      </c>
      <c r="N158" s="11">
        <v>5400</v>
      </c>
      <c r="O158" s="11">
        <v>0</v>
      </c>
      <c r="P158" s="11">
        <v>0</v>
      </c>
      <c r="Q158" s="11">
        <v>0</v>
      </c>
      <c r="R158" s="11">
        <v>0</v>
      </c>
      <c r="S158" s="11">
        <v>0</v>
      </c>
      <c r="T158" s="11">
        <v>5040</v>
      </c>
      <c r="U158" s="11">
        <v>0</v>
      </c>
      <c r="V158" s="11">
        <v>0</v>
      </c>
      <c r="W158" s="51">
        <v>0</v>
      </c>
      <c r="X158" s="49">
        <f t="shared" si="25"/>
        <v>11736</v>
      </c>
      <c r="Y158" s="41" t="s">
        <v>51</v>
      </c>
      <c r="Z158" s="35" t="s">
        <v>39</v>
      </c>
      <c r="AA158" s="7">
        <f t="shared" si="24"/>
        <v>24293.519999999997</v>
      </c>
      <c r="AC158" s="83">
        <f t="shared" si="23"/>
        <v>11088</v>
      </c>
    </row>
    <row r="159" spans="1:29" ht="12.75" x14ac:dyDescent="0.2">
      <c r="A159" s="40" t="s">
        <v>5</v>
      </c>
      <c r="B159" s="2" t="s">
        <v>39</v>
      </c>
      <c r="C159" s="22" t="s">
        <v>65</v>
      </c>
      <c r="D159" s="10">
        <v>72</v>
      </c>
      <c r="E159" s="6"/>
      <c r="F159" s="65">
        <v>2.0699999999999998</v>
      </c>
      <c r="G159" s="65">
        <f t="shared" si="22"/>
        <v>149.04</v>
      </c>
      <c r="H159" s="4" t="s">
        <v>8</v>
      </c>
      <c r="I159" s="5"/>
      <c r="J159" s="11">
        <v>648</v>
      </c>
      <c r="K159" s="11">
        <f t="shared" si="20"/>
        <v>648</v>
      </c>
      <c r="L159" s="78">
        <v>0</v>
      </c>
      <c r="M159" s="11">
        <v>0</v>
      </c>
      <c r="N159" s="11">
        <v>5400</v>
      </c>
      <c r="O159" s="11">
        <v>0</v>
      </c>
      <c r="P159" s="11">
        <v>0</v>
      </c>
      <c r="Q159" s="11">
        <v>0</v>
      </c>
      <c r="R159" s="11">
        <v>0</v>
      </c>
      <c r="S159" s="11">
        <v>0</v>
      </c>
      <c r="T159" s="11">
        <v>5040</v>
      </c>
      <c r="U159" s="11">
        <v>0</v>
      </c>
      <c r="V159" s="11">
        <v>0</v>
      </c>
      <c r="W159" s="51">
        <v>0</v>
      </c>
      <c r="X159" s="49">
        <f t="shared" si="25"/>
        <v>11736</v>
      </c>
      <c r="Y159" s="41" t="s">
        <v>51</v>
      </c>
      <c r="Z159" s="35" t="s">
        <v>39</v>
      </c>
      <c r="AA159" s="7">
        <f t="shared" si="24"/>
        <v>24293.519999999997</v>
      </c>
      <c r="AC159" s="83">
        <f t="shared" si="23"/>
        <v>11088</v>
      </c>
    </row>
    <row r="160" spans="1:29" ht="12.75" x14ac:dyDescent="0.2">
      <c r="A160" s="40" t="s">
        <v>5</v>
      </c>
      <c r="B160" s="2" t="s">
        <v>39</v>
      </c>
      <c r="C160" s="22" t="s">
        <v>66</v>
      </c>
      <c r="D160" s="10">
        <v>72</v>
      </c>
      <c r="E160" s="6"/>
      <c r="F160" s="65">
        <v>2.0699999999999998</v>
      </c>
      <c r="G160" s="65">
        <f t="shared" si="22"/>
        <v>149.04</v>
      </c>
      <c r="H160" s="4" t="s">
        <v>8</v>
      </c>
      <c r="I160" s="5"/>
      <c r="J160" s="11">
        <v>648</v>
      </c>
      <c r="K160" s="11">
        <f t="shared" si="20"/>
        <v>648</v>
      </c>
      <c r="L160" s="78">
        <v>0</v>
      </c>
      <c r="M160" s="11">
        <v>0</v>
      </c>
      <c r="N160" s="11">
        <v>5400</v>
      </c>
      <c r="O160" s="11">
        <v>0</v>
      </c>
      <c r="P160" s="11">
        <v>0</v>
      </c>
      <c r="Q160" s="11">
        <v>0</v>
      </c>
      <c r="R160" s="11">
        <v>0</v>
      </c>
      <c r="S160" s="11">
        <v>0</v>
      </c>
      <c r="T160" s="11">
        <v>5040</v>
      </c>
      <c r="U160" s="11">
        <v>0</v>
      </c>
      <c r="V160" s="11">
        <v>0</v>
      </c>
      <c r="W160" s="51">
        <v>0</v>
      </c>
      <c r="X160" s="49">
        <f t="shared" si="25"/>
        <v>11736</v>
      </c>
      <c r="Y160" s="41" t="s">
        <v>51</v>
      </c>
      <c r="Z160" s="35" t="s">
        <v>39</v>
      </c>
      <c r="AA160" s="7">
        <f t="shared" si="24"/>
        <v>24293.519999999997</v>
      </c>
      <c r="AC160" s="83">
        <f t="shared" si="23"/>
        <v>11088</v>
      </c>
    </row>
    <row r="161" spans="1:29" ht="12.75" x14ac:dyDescent="0.2">
      <c r="A161" s="40" t="s">
        <v>5</v>
      </c>
      <c r="B161" s="2" t="s">
        <v>39</v>
      </c>
      <c r="C161" s="22" t="s">
        <v>67</v>
      </c>
      <c r="D161" s="10">
        <v>72</v>
      </c>
      <c r="E161" s="6"/>
      <c r="F161" s="65">
        <v>2.0699999999999998</v>
      </c>
      <c r="G161" s="65">
        <f t="shared" si="22"/>
        <v>149.04</v>
      </c>
      <c r="H161" s="4" t="s">
        <v>8</v>
      </c>
      <c r="I161" s="5"/>
      <c r="J161" s="11">
        <v>648</v>
      </c>
      <c r="K161" s="11">
        <f t="shared" si="20"/>
        <v>648</v>
      </c>
      <c r="L161" s="78">
        <v>0</v>
      </c>
      <c r="M161" s="11">
        <v>0</v>
      </c>
      <c r="N161" s="11">
        <v>7200</v>
      </c>
      <c r="O161" s="11">
        <v>0</v>
      </c>
      <c r="P161" s="11">
        <v>0</v>
      </c>
      <c r="Q161" s="11">
        <v>0</v>
      </c>
      <c r="R161" s="11">
        <v>0</v>
      </c>
      <c r="S161" s="11">
        <v>0</v>
      </c>
      <c r="T161" s="11">
        <v>5040</v>
      </c>
      <c r="U161" s="11">
        <v>0</v>
      </c>
      <c r="V161" s="11">
        <v>0</v>
      </c>
      <c r="W161" s="51">
        <v>0</v>
      </c>
      <c r="X161" s="49">
        <f t="shared" si="25"/>
        <v>13536</v>
      </c>
      <c r="Y161" s="41" t="s">
        <v>51</v>
      </c>
      <c r="Z161" s="35" t="s">
        <v>39</v>
      </c>
      <c r="AA161" s="7">
        <f t="shared" si="24"/>
        <v>28019.519999999997</v>
      </c>
      <c r="AC161" s="83">
        <f t="shared" si="23"/>
        <v>12888</v>
      </c>
    </row>
    <row r="162" spans="1:29" ht="12.75" x14ac:dyDescent="0.2">
      <c r="A162" s="40" t="s">
        <v>5</v>
      </c>
      <c r="B162" s="2" t="s">
        <v>39</v>
      </c>
      <c r="C162" s="22" t="s">
        <v>68</v>
      </c>
      <c r="D162" s="10">
        <v>72</v>
      </c>
      <c r="E162" s="6"/>
      <c r="F162" s="65">
        <v>2.0699999999999998</v>
      </c>
      <c r="G162" s="65">
        <f t="shared" si="22"/>
        <v>149.04</v>
      </c>
      <c r="H162" s="4" t="s">
        <v>8</v>
      </c>
      <c r="I162" s="5"/>
      <c r="J162" s="11">
        <v>648</v>
      </c>
      <c r="K162" s="11">
        <f t="shared" si="20"/>
        <v>648</v>
      </c>
      <c r="L162" s="78">
        <v>0</v>
      </c>
      <c r="M162" s="11">
        <v>0</v>
      </c>
      <c r="N162" s="11">
        <v>5400</v>
      </c>
      <c r="O162" s="11">
        <v>0</v>
      </c>
      <c r="P162" s="11">
        <v>0</v>
      </c>
      <c r="Q162" s="11">
        <v>0</v>
      </c>
      <c r="R162" s="11">
        <v>0</v>
      </c>
      <c r="S162" s="11">
        <v>0</v>
      </c>
      <c r="T162" s="11">
        <v>5040</v>
      </c>
      <c r="U162" s="11">
        <v>0</v>
      </c>
      <c r="V162" s="11">
        <v>0</v>
      </c>
      <c r="W162" s="51">
        <v>0</v>
      </c>
      <c r="X162" s="49">
        <f t="shared" si="25"/>
        <v>11736</v>
      </c>
      <c r="Y162" s="41" t="s">
        <v>51</v>
      </c>
      <c r="Z162" s="35" t="s">
        <v>39</v>
      </c>
      <c r="AA162" s="7">
        <f t="shared" si="24"/>
        <v>24293.519999999997</v>
      </c>
      <c r="AC162" s="83">
        <f t="shared" si="23"/>
        <v>11088</v>
      </c>
    </row>
    <row r="163" spans="1:29" ht="12.75" x14ac:dyDescent="0.2">
      <c r="A163" s="40" t="s">
        <v>5</v>
      </c>
      <c r="B163" s="2" t="s">
        <v>43</v>
      </c>
      <c r="C163" s="9" t="s">
        <v>69</v>
      </c>
      <c r="D163" s="10">
        <v>72</v>
      </c>
      <c r="E163" s="6"/>
      <c r="F163" s="65">
        <v>1.25</v>
      </c>
      <c r="G163" s="65">
        <f t="shared" si="22"/>
        <v>90</v>
      </c>
      <c r="H163" s="4" t="s">
        <v>8</v>
      </c>
      <c r="I163" s="5"/>
      <c r="J163" s="11"/>
      <c r="K163" s="11"/>
      <c r="L163" s="11">
        <v>2016</v>
      </c>
      <c r="M163" s="11"/>
      <c r="N163" s="11"/>
      <c r="O163" s="11">
        <v>10000</v>
      </c>
      <c r="P163" s="11">
        <v>10000</v>
      </c>
      <c r="Q163" s="11">
        <v>10000</v>
      </c>
      <c r="R163" s="11">
        <v>5000</v>
      </c>
      <c r="S163" s="11">
        <v>5000</v>
      </c>
      <c r="T163" s="11">
        <v>10000</v>
      </c>
      <c r="U163" s="11">
        <v>10000</v>
      </c>
      <c r="V163" s="11">
        <v>10000</v>
      </c>
      <c r="W163" s="51">
        <v>10000</v>
      </c>
      <c r="X163" s="49">
        <f t="shared" si="25"/>
        <v>82016</v>
      </c>
      <c r="Y163" s="41" t="s">
        <v>70</v>
      </c>
      <c r="Z163" s="35" t="s">
        <v>43</v>
      </c>
      <c r="AA163" s="7">
        <f t="shared" si="24"/>
        <v>102520</v>
      </c>
      <c r="AC163" s="83">
        <f t="shared" si="23"/>
        <v>82016</v>
      </c>
    </row>
    <row r="164" spans="1:29" ht="12.75" x14ac:dyDescent="0.2">
      <c r="A164" s="40" t="s">
        <v>5</v>
      </c>
      <c r="B164" s="1" t="s">
        <v>39</v>
      </c>
      <c r="C164" s="19" t="s">
        <v>150</v>
      </c>
      <c r="D164" s="1">
        <v>72</v>
      </c>
      <c r="E164" s="25"/>
      <c r="F164" s="65">
        <v>1.8</v>
      </c>
      <c r="G164" s="65">
        <f t="shared" si="22"/>
        <v>129.6</v>
      </c>
      <c r="H164" s="1" t="s">
        <v>103</v>
      </c>
      <c r="I164" s="27"/>
      <c r="J164" s="27"/>
      <c r="K164" s="29"/>
      <c r="L164" s="29"/>
      <c r="M164" s="82">
        <f>'[1]MGN Liner Weekly Avail - 16 wks'!C213</f>
        <v>0</v>
      </c>
      <c r="N164" s="82">
        <f>'[1]MGN Liner Weekly Avail - 16 wks'!D213+'[1]MGN Liner Weekly Avail - 16 wks'!E213</f>
        <v>0</v>
      </c>
      <c r="O164" s="82">
        <f>'[1]MGN Liner Weekly Avail - 16 wks'!F213+'[1]MGN Liner Weekly Avail - 16 wks'!G213+'[1]MGN Liner Weekly Avail - 16 wks'!H213</f>
        <v>100</v>
      </c>
      <c r="P164" s="82">
        <f>'[1]MGN Liner Weekly Avail - 16 wks'!I213+'[1]MGN Liner Weekly Avail - 16 wks'!J213+'[1]MGN Liner Weekly Avail - 16 wks'!K213</f>
        <v>0</v>
      </c>
      <c r="Q164" s="82">
        <f>'[1]MGN Liner Weekly Avail - 16 wks'!L213+'[1]MGN Liner Weekly Avail - 16 wks'!M213</f>
        <v>0</v>
      </c>
      <c r="R164" s="82">
        <f>'[1]MGN Liner Weekly Avail - 16 wks'!N213+'[1]MGN Liner Weekly Avail - 16 wks'!O213+'[1]MGN Liner Weekly Avail - 16 wks'!P213</f>
        <v>0</v>
      </c>
      <c r="S164" s="82">
        <f>'[1]MGN Liner Weekly Avail - 16 wks'!Q213+'[1]MGN Liner Weekly Avail - 16 wks'!R213</f>
        <v>0</v>
      </c>
      <c r="T164" s="82">
        <f>'[1]MGN Liner Weekly Avail - 16 wks'!S213+'[1]MGN Liner Weekly Avail - 16 wks'!T213</f>
        <v>0</v>
      </c>
      <c r="U164" s="82">
        <f>'[1]MGN Liner Weekly Avail - 16 wks'!U213+'[1]MGN Liner Weekly Avail - 16 wks'!V213</f>
        <v>0</v>
      </c>
      <c r="V164" s="82">
        <f>'[1]MGN Liner Weekly Avail - 16 wks'!W213+'[1]MGN Liner Weekly Avail - 16 wks'!X213</f>
        <v>0</v>
      </c>
      <c r="W164" s="84">
        <f>'[1]MGN Liner Weekly Avail - 16 wks'!Y213+'[1]MGN Liner Weekly Avail - 16 wks'!Z213+'[1]MGN Liner Weekly Avail - 16 wks'!AA213</f>
        <v>0</v>
      </c>
      <c r="X164" s="49">
        <f t="shared" si="25"/>
        <v>100</v>
      </c>
      <c r="Y164" s="42"/>
      <c r="Z164" s="37" t="s">
        <v>39</v>
      </c>
      <c r="AA164" s="26">
        <f>+F164*X164</f>
        <v>180</v>
      </c>
      <c r="AC164" s="83">
        <f t="shared" si="23"/>
        <v>100</v>
      </c>
    </row>
    <row r="165" spans="1:29" ht="12.75" x14ac:dyDescent="0.2">
      <c r="A165" s="40" t="s">
        <v>5</v>
      </c>
      <c r="B165" s="1" t="s">
        <v>39</v>
      </c>
      <c r="C165" s="19" t="s">
        <v>151</v>
      </c>
      <c r="D165" s="1">
        <v>72</v>
      </c>
      <c r="E165" s="25"/>
      <c r="F165" s="65">
        <v>1.8</v>
      </c>
      <c r="G165" s="65">
        <f t="shared" si="22"/>
        <v>129.6</v>
      </c>
      <c r="H165" s="1" t="s">
        <v>103</v>
      </c>
      <c r="I165" s="27"/>
      <c r="J165" s="27"/>
      <c r="K165" s="29"/>
      <c r="L165" s="29"/>
      <c r="M165" s="82">
        <f>'[1]MGN Liner Weekly Avail - 16 wks'!C214</f>
        <v>0</v>
      </c>
      <c r="N165" s="82">
        <f>'[1]MGN Liner Weekly Avail - 16 wks'!D214+'[1]MGN Liner Weekly Avail - 16 wks'!E214</f>
        <v>0</v>
      </c>
      <c r="O165" s="82">
        <f>'[1]MGN Liner Weekly Avail - 16 wks'!F214+'[1]MGN Liner Weekly Avail - 16 wks'!G214+'[1]MGN Liner Weekly Avail - 16 wks'!H214</f>
        <v>100</v>
      </c>
      <c r="P165" s="82">
        <f>'[1]MGN Liner Weekly Avail - 16 wks'!I214+'[1]MGN Liner Weekly Avail - 16 wks'!J214+'[1]MGN Liner Weekly Avail - 16 wks'!K214</f>
        <v>0</v>
      </c>
      <c r="Q165" s="82">
        <f>'[1]MGN Liner Weekly Avail - 16 wks'!L214+'[1]MGN Liner Weekly Avail - 16 wks'!M214</f>
        <v>0</v>
      </c>
      <c r="R165" s="82">
        <f>'[1]MGN Liner Weekly Avail - 16 wks'!N214+'[1]MGN Liner Weekly Avail - 16 wks'!O214+'[1]MGN Liner Weekly Avail - 16 wks'!P214</f>
        <v>0</v>
      </c>
      <c r="S165" s="82">
        <f>'[1]MGN Liner Weekly Avail - 16 wks'!Q214+'[1]MGN Liner Weekly Avail - 16 wks'!R214</f>
        <v>0</v>
      </c>
      <c r="T165" s="82">
        <f>'[1]MGN Liner Weekly Avail - 16 wks'!S214+'[1]MGN Liner Weekly Avail - 16 wks'!T214</f>
        <v>0</v>
      </c>
      <c r="U165" s="82">
        <f>'[1]MGN Liner Weekly Avail - 16 wks'!U214+'[1]MGN Liner Weekly Avail - 16 wks'!V214</f>
        <v>0</v>
      </c>
      <c r="V165" s="82">
        <f>'[1]MGN Liner Weekly Avail - 16 wks'!W214+'[1]MGN Liner Weekly Avail - 16 wks'!X214</f>
        <v>0</v>
      </c>
      <c r="W165" s="84">
        <f>'[1]MGN Liner Weekly Avail - 16 wks'!Y214+'[1]MGN Liner Weekly Avail - 16 wks'!Z214+'[1]MGN Liner Weekly Avail - 16 wks'!AA214</f>
        <v>0</v>
      </c>
      <c r="X165" s="49">
        <f t="shared" si="25"/>
        <v>100</v>
      </c>
      <c r="Y165" s="42"/>
      <c r="Z165" s="37" t="s">
        <v>39</v>
      </c>
      <c r="AA165" s="26">
        <f>+F165*X165</f>
        <v>180</v>
      </c>
      <c r="AC165" s="83">
        <f t="shared" si="23"/>
        <v>100</v>
      </c>
    </row>
    <row r="166" spans="1:29" ht="12.75" x14ac:dyDescent="0.2">
      <c r="A166" s="40" t="s">
        <v>5</v>
      </c>
      <c r="B166" s="1" t="s">
        <v>39</v>
      </c>
      <c r="C166" s="19" t="s">
        <v>152</v>
      </c>
      <c r="D166" s="1">
        <v>72</v>
      </c>
      <c r="E166" s="25"/>
      <c r="F166" s="65">
        <v>1.8</v>
      </c>
      <c r="G166" s="65">
        <f t="shared" si="22"/>
        <v>129.6</v>
      </c>
      <c r="H166" s="1" t="s">
        <v>103</v>
      </c>
      <c r="I166" s="27"/>
      <c r="J166" s="27"/>
      <c r="K166" s="29"/>
      <c r="L166" s="29"/>
      <c r="M166" s="82">
        <f>'[1]MGN Liner Weekly Avail - 16 wks'!C215</f>
        <v>0</v>
      </c>
      <c r="N166" s="82">
        <f>'[1]MGN Liner Weekly Avail - 16 wks'!D215+'[1]MGN Liner Weekly Avail - 16 wks'!E215</f>
        <v>0</v>
      </c>
      <c r="O166" s="82">
        <f>'[1]MGN Liner Weekly Avail - 16 wks'!F215+'[1]MGN Liner Weekly Avail - 16 wks'!G215+'[1]MGN Liner Weekly Avail - 16 wks'!H215</f>
        <v>0</v>
      </c>
      <c r="P166" s="82">
        <f>'[1]MGN Liner Weekly Avail - 16 wks'!I215+'[1]MGN Liner Weekly Avail - 16 wks'!J215+'[1]MGN Liner Weekly Avail - 16 wks'!K215</f>
        <v>0</v>
      </c>
      <c r="Q166" s="82">
        <f>'[1]MGN Liner Weekly Avail - 16 wks'!L215+'[1]MGN Liner Weekly Avail - 16 wks'!M215</f>
        <v>0</v>
      </c>
      <c r="R166" s="82">
        <f>'[1]MGN Liner Weekly Avail - 16 wks'!N215+'[1]MGN Liner Weekly Avail - 16 wks'!O215+'[1]MGN Liner Weekly Avail - 16 wks'!P215</f>
        <v>0</v>
      </c>
      <c r="S166" s="82">
        <f>'[1]MGN Liner Weekly Avail - 16 wks'!Q215+'[1]MGN Liner Weekly Avail - 16 wks'!R215</f>
        <v>0</v>
      </c>
      <c r="T166" s="82">
        <f>'[1]MGN Liner Weekly Avail - 16 wks'!S215+'[1]MGN Liner Weekly Avail - 16 wks'!T215</f>
        <v>0</v>
      </c>
      <c r="U166" s="82">
        <f>'[1]MGN Liner Weekly Avail - 16 wks'!U215+'[1]MGN Liner Weekly Avail - 16 wks'!V215</f>
        <v>0</v>
      </c>
      <c r="V166" s="82">
        <f>'[1]MGN Liner Weekly Avail - 16 wks'!W215+'[1]MGN Liner Weekly Avail - 16 wks'!X215</f>
        <v>500</v>
      </c>
      <c r="W166" s="84">
        <f>'[1]MGN Liner Weekly Avail - 16 wks'!Y215+'[1]MGN Liner Weekly Avail - 16 wks'!Z215+'[1]MGN Liner Weekly Avail - 16 wks'!AA215</f>
        <v>0</v>
      </c>
      <c r="X166" s="49">
        <f t="shared" si="25"/>
        <v>500</v>
      </c>
      <c r="Y166" s="42"/>
      <c r="Z166" s="37" t="s">
        <v>39</v>
      </c>
      <c r="AA166" s="26">
        <f>+F166*X166</f>
        <v>900</v>
      </c>
      <c r="AC166" s="83">
        <f t="shared" si="23"/>
        <v>500</v>
      </c>
    </row>
    <row r="167" spans="1:29" ht="12.75" x14ac:dyDescent="0.2">
      <c r="A167" s="40" t="s">
        <v>5</v>
      </c>
      <c r="B167" s="1" t="s">
        <v>39</v>
      </c>
      <c r="C167" s="19" t="s">
        <v>153</v>
      </c>
      <c r="D167" s="1">
        <v>72</v>
      </c>
      <c r="E167" s="25"/>
      <c r="F167" s="65">
        <v>1.5</v>
      </c>
      <c r="G167" s="65">
        <f t="shared" si="22"/>
        <v>108</v>
      </c>
      <c r="H167" s="1" t="s">
        <v>8</v>
      </c>
      <c r="I167" s="27"/>
      <c r="J167" s="27"/>
      <c r="K167" s="27"/>
      <c r="L167" s="27"/>
      <c r="M167" s="27"/>
      <c r="N167" s="27">
        <v>0</v>
      </c>
      <c r="O167" s="27">
        <v>5000</v>
      </c>
      <c r="P167" s="27">
        <v>5000</v>
      </c>
      <c r="Q167" s="27">
        <v>5000</v>
      </c>
      <c r="R167" s="27">
        <v>5000</v>
      </c>
      <c r="S167" s="27">
        <v>5000</v>
      </c>
      <c r="T167" s="27">
        <v>5000</v>
      </c>
      <c r="U167" s="27">
        <v>5000</v>
      </c>
      <c r="V167" s="27">
        <v>5000</v>
      </c>
      <c r="W167" s="53">
        <v>5000</v>
      </c>
      <c r="X167" s="49">
        <f t="shared" si="25"/>
        <v>45000</v>
      </c>
      <c r="Y167" s="42"/>
      <c r="Z167" s="37" t="s">
        <v>39</v>
      </c>
      <c r="AA167" s="26">
        <f>+F167*X167</f>
        <v>67500</v>
      </c>
      <c r="AC167" s="83">
        <f t="shared" si="23"/>
        <v>45000</v>
      </c>
    </row>
    <row r="168" spans="1:29" ht="12.75" x14ac:dyDescent="0.2">
      <c r="A168" s="40" t="s">
        <v>5</v>
      </c>
      <c r="B168" s="1" t="s">
        <v>39</v>
      </c>
      <c r="C168" s="19" t="s">
        <v>154</v>
      </c>
      <c r="D168" s="1">
        <v>72</v>
      </c>
      <c r="E168" s="25">
        <v>0.25</v>
      </c>
      <c r="F168" s="65">
        <v>1.77</v>
      </c>
      <c r="G168" s="65">
        <f t="shared" si="22"/>
        <v>145.44</v>
      </c>
      <c r="H168" s="1" t="s">
        <v>103</v>
      </c>
      <c r="I168" s="27"/>
      <c r="J168" s="27"/>
      <c r="K168" s="29"/>
      <c r="L168" s="29"/>
      <c r="M168" s="82">
        <f>'[1]MGN Liner Weekly Avail - 16 wks'!C224</f>
        <v>0</v>
      </c>
      <c r="N168" s="82">
        <f>'[1]MGN Liner Weekly Avail - 16 wks'!D224+'[1]MGN Liner Weekly Avail - 16 wks'!E224</f>
        <v>0</v>
      </c>
      <c r="O168" s="82">
        <f>'[1]MGN Liner Weekly Avail - 16 wks'!F224+'[1]MGN Liner Weekly Avail - 16 wks'!G224+'[1]MGN Liner Weekly Avail - 16 wks'!H224</f>
        <v>0</v>
      </c>
      <c r="P168" s="82">
        <f>'[1]MGN Liner Weekly Avail - 16 wks'!I224+'[1]MGN Liner Weekly Avail - 16 wks'!J224+'[1]MGN Liner Weekly Avail - 16 wks'!K224</f>
        <v>0</v>
      </c>
      <c r="Q168" s="82">
        <f>'[1]MGN Liner Weekly Avail - 16 wks'!L224+'[1]MGN Liner Weekly Avail - 16 wks'!M224</f>
        <v>0</v>
      </c>
      <c r="R168" s="82">
        <f>'[1]MGN Liner Weekly Avail - 16 wks'!N224+'[1]MGN Liner Weekly Avail - 16 wks'!O224+'[1]MGN Liner Weekly Avail - 16 wks'!P224</f>
        <v>0</v>
      </c>
      <c r="S168" s="82">
        <f>'[1]MGN Liner Weekly Avail - 16 wks'!Q224+'[1]MGN Liner Weekly Avail - 16 wks'!R224</f>
        <v>2500</v>
      </c>
      <c r="T168" s="82">
        <f>'[1]MGN Liner Weekly Avail - 16 wks'!S224+'[1]MGN Liner Weekly Avail - 16 wks'!T224</f>
        <v>0</v>
      </c>
      <c r="U168" s="82">
        <f>'[1]MGN Liner Weekly Avail - 16 wks'!U224+'[1]MGN Liner Weekly Avail - 16 wks'!V224</f>
        <v>0</v>
      </c>
      <c r="V168" s="82">
        <f>'[1]MGN Liner Weekly Avail - 16 wks'!W224+'[1]MGN Liner Weekly Avail - 16 wks'!X224</f>
        <v>10000</v>
      </c>
      <c r="W168" s="84">
        <v>5000</v>
      </c>
      <c r="X168" s="49">
        <f t="shared" si="25"/>
        <v>17500</v>
      </c>
      <c r="Y168" s="42"/>
      <c r="Z168" s="37" t="s">
        <v>39</v>
      </c>
      <c r="AA168" s="26">
        <f>+F168*X168</f>
        <v>30975</v>
      </c>
      <c r="AC168" s="83">
        <f t="shared" si="23"/>
        <v>17500</v>
      </c>
    </row>
    <row r="169" spans="1:29" ht="12.75" x14ac:dyDescent="0.2">
      <c r="A169" s="40" t="s">
        <v>5</v>
      </c>
      <c r="B169" s="2" t="s">
        <v>43</v>
      </c>
      <c r="C169" s="9" t="s">
        <v>71</v>
      </c>
      <c r="D169" s="10">
        <v>72</v>
      </c>
      <c r="E169" s="6"/>
      <c r="F169" s="65">
        <v>1.25</v>
      </c>
      <c r="G169" s="65">
        <f t="shared" si="22"/>
        <v>90</v>
      </c>
      <c r="H169" s="4" t="s">
        <v>8</v>
      </c>
      <c r="I169" s="5">
        <v>2016</v>
      </c>
      <c r="J169" s="11"/>
      <c r="K169" s="11">
        <v>2016</v>
      </c>
      <c r="L169" s="78">
        <v>2673</v>
      </c>
      <c r="M169" s="11">
        <v>0</v>
      </c>
      <c r="N169" s="11">
        <v>0</v>
      </c>
      <c r="O169" s="11">
        <v>3718</v>
      </c>
      <c r="P169" s="11">
        <v>0</v>
      </c>
      <c r="Q169" s="11">
        <v>2052</v>
      </c>
      <c r="R169" s="11">
        <v>0</v>
      </c>
      <c r="S169" s="11">
        <v>4406</v>
      </c>
      <c r="T169" s="11">
        <v>4053</v>
      </c>
      <c r="U169" s="11">
        <v>2086</v>
      </c>
      <c r="V169" s="11">
        <v>3729</v>
      </c>
      <c r="W169" s="51">
        <v>1919</v>
      </c>
      <c r="X169" s="49">
        <f t="shared" si="25"/>
        <v>28668</v>
      </c>
      <c r="Y169" s="41" t="s">
        <v>72</v>
      </c>
      <c r="Z169" s="35" t="s">
        <v>43</v>
      </c>
      <c r="AA169" s="7">
        <f>+X169*F169</f>
        <v>35835</v>
      </c>
      <c r="AC169" s="83">
        <f t="shared" si="23"/>
        <v>26652</v>
      </c>
    </row>
    <row r="170" spans="1:29" ht="12.75" x14ac:dyDescent="0.2">
      <c r="A170" s="40" t="s">
        <v>5</v>
      </c>
      <c r="B170" s="2" t="s">
        <v>43</v>
      </c>
      <c r="C170" s="9" t="s">
        <v>71</v>
      </c>
      <c r="D170" s="10">
        <v>24</v>
      </c>
      <c r="E170" s="6"/>
      <c r="F170" s="65">
        <v>1.85</v>
      </c>
      <c r="G170" s="65">
        <f t="shared" si="22"/>
        <v>44.400000000000006</v>
      </c>
      <c r="H170" s="4" t="s">
        <v>8</v>
      </c>
      <c r="I170" s="5"/>
      <c r="J170" s="11">
        <v>240</v>
      </c>
      <c r="K170" s="11">
        <f t="shared" ref="K170:K189" si="26">J170</f>
        <v>240</v>
      </c>
      <c r="L170" s="11"/>
      <c r="M170" s="11"/>
      <c r="N170" s="11"/>
      <c r="O170" s="11"/>
      <c r="P170" s="11"/>
      <c r="Q170" s="11"/>
      <c r="R170" s="11"/>
      <c r="S170" s="11"/>
      <c r="T170" s="11"/>
      <c r="U170" s="11"/>
      <c r="V170" s="11"/>
      <c r="W170" s="51"/>
      <c r="X170" s="49">
        <f t="shared" si="25"/>
        <v>480</v>
      </c>
      <c r="Y170" s="41" t="s">
        <v>73</v>
      </c>
      <c r="Z170" s="35" t="s">
        <v>43</v>
      </c>
      <c r="AA170" s="7">
        <f>+X170*F170</f>
        <v>888</v>
      </c>
      <c r="AC170" s="83">
        <f t="shared" si="23"/>
        <v>240</v>
      </c>
    </row>
    <row r="171" spans="1:29" ht="12.75" x14ac:dyDescent="0.2">
      <c r="A171" s="40" t="s">
        <v>5</v>
      </c>
      <c r="B171" s="2" t="s">
        <v>43</v>
      </c>
      <c r="C171" s="9" t="s">
        <v>74</v>
      </c>
      <c r="D171" s="10" t="s">
        <v>26</v>
      </c>
      <c r="E171" s="6"/>
      <c r="F171" s="65">
        <v>1</v>
      </c>
      <c r="G171" s="65">
        <f t="shared" si="22"/>
        <v>0</v>
      </c>
      <c r="H171" s="4" t="s">
        <v>8</v>
      </c>
      <c r="I171" s="5"/>
      <c r="J171" s="11">
        <v>5000</v>
      </c>
      <c r="K171" s="11">
        <f t="shared" si="26"/>
        <v>5000</v>
      </c>
      <c r="L171" s="11"/>
      <c r="M171" s="11"/>
      <c r="N171" s="11"/>
      <c r="O171" s="11"/>
      <c r="P171" s="11"/>
      <c r="Q171" s="11"/>
      <c r="R171" s="11"/>
      <c r="S171" s="11"/>
      <c r="T171" s="11"/>
      <c r="U171" s="11"/>
      <c r="V171" s="11"/>
      <c r="W171" s="51"/>
      <c r="X171" s="49">
        <f t="shared" si="25"/>
        <v>10000</v>
      </c>
      <c r="Y171" s="41" t="s">
        <v>27</v>
      </c>
      <c r="Z171" s="35" t="s">
        <v>43</v>
      </c>
      <c r="AA171" s="7">
        <f>+X171*F171</f>
        <v>10000</v>
      </c>
      <c r="AC171" s="83">
        <f t="shared" si="23"/>
        <v>5000</v>
      </c>
    </row>
    <row r="172" spans="1:29" ht="12.75" x14ac:dyDescent="0.2">
      <c r="A172" s="40" t="s">
        <v>5</v>
      </c>
      <c r="B172" s="1" t="s">
        <v>41</v>
      </c>
      <c r="C172" s="19" t="s">
        <v>155</v>
      </c>
      <c r="D172" s="1">
        <v>72</v>
      </c>
      <c r="E172" s="25"/>
      <c r="F172" s="65">
        <v>1.5</v>
      </c>
      <c r="G172" s="65">
        <f t="shared" si="22"/>
        <v>108</v>
      </c>
      <c r="H172" s="1" t="s">
        <v>8</v>
      </c>
      <c r="I172" s="27"/>
      <c r="J172" s="27"/>
      <c r="K172" s="11">
        <f t="shared" si="26"/>
        <v>0</v>
      </c>
      <c r="L172" s="27"/>
      <c r="M172" s="27"/>
      <c r="N172" s="27">
        <v>0</v>
      </c>
      <c r="O172" s="27">
        <v>5000</v>
      </c>
      <c r="P172" s="27">
        <v>5000</v>
      </c>
      <c r="Q172" s="27">
        <v>5000</v>
      </c>
      <c r="R172" s="27">
        <v>5000</v>
      </c>
      <c r="S172" s="27">
        <v>5000</v>
      </c>
      <c r="T172" s="27">
        <v>5000</v>
      </c>
      <c r="U172" s="27">
        <v>5000</v>
      </c>
      <c r="V172" s="27">
        <v>5000</v>
      </c>
      <c r="W172" s="53">
        <v>5000</v>
      </c>
      <c r="X172" s="49">
        <f t="shared" si="25"/>
        <v>45000</v>
      </c>
      <c r="Y172" s="42"/>
      <c r="Z172" s="37" t="s">
        <v>41</v>
      </c>
      <c r="AA172" s="26">
        <f>+F172*X172</f>
        <v>67500</v>
      </c>
      <c r="AC172" s="83">
        <f t="shared" si="23"/>
        <v>45000</v>
      </c>
    </row>
    <row r="173" spans="1:29" ht="12.75" x14ac:dyDescent="0.2">
      <c r="A173" s="40" t="s">
        <v>5</v>
      </c>
      <c r="B173" s="1" t="s">
        <v>41</v>
      </c>
      <c r="C173" s="19" t="s">
        <v>155</v>
      </c>
      <c r="D173" s="1" t="s">
        <v>26</v>
      </c>
      <c r="E173" s="25"/>
      <c r="F173" s="65">
        <v>0.7</v>
      </c>
      <c r="G173" s="65">
        <f t="shared" si="22"/>
        <v>0</v>
      </c>
      <c r="H173" s="1" t="s">
        <v>8</v>
      </c>
      <c r="I173" s="27"/>
      <c r="J173" s="27"/>
      <c r="K173" s="11">
        <f t="shared" si="26"/>
        <v>0</v>
      </c>
      <c r="L173" s="27"/>
      <c r="M173" s="27"/>
      <c r="N173" s="27">
        <v>0</v>
      </c>
      <c r="O173" s="27">
        <v>5000</v>
      </c>
      <c r="P173" s="27">
        <v>5000</v>
      </c>
      <c r="Q173" s="27">
        <v>5000</v>
      </c>
      <c r="R173" s="27">
        <v>5000</v>
      </c>
      <c r="S173" s="27">
        <v>5000</v>
      </c>
      <c r="T173" s="27">
        <v>5000</v>
      </c>
      <c r="U173" s="27">
        <v>5000</v>
      </c>
      <c r="V173" s="27">
        <v>5000</v>
      </c>
      <c r="W173" s="53">
        <v>5000</v>
      </c>
      <c r="X173" s="49">
        <f t="shared" si="25"/>
        <v>45000</v>
      </c>
      <c r="Y173" s="42"/>
      <c r="Z173" s="37" t="s">
        <v>41</v>
      </c>
      <c r="AA173" s="7" t="e">
        <f>+X173*#REF!</f>
        <v>#REF!</v>
      </c>
      <c r="AC173" s="83">
        <f t="shared" si="23"/>
        <v>45000</v>
      </c>
    </row>
    <row r="174" spans="1:29" ht="12.75" x14ac:dyDescent="0.2">
      <c r="A174" s="40" t="s">
        <v>5</v>
      </c>
      <c r="B174" s="2" t="s">
        <v>41</v>
      </c>
      <c r="C174" s="13" t="s">
        <v>156</v>
      </c>
      <c r="D174" s="10">
        <v>72</v>
      </c>
      <c r="E174" s="6"/>
      <c r="F174" s="65">
        <v>1.7</v>
      </c>
      <c r="G174" s="65">
        <f t="shared" si="22"/>
        <v>122.39999999999999</v>
      </c>
      <c r="H174" s="4" t="s">
        <v>8</v>
      </c>
      <c r="I174" s="5"/>
      <c r="J174" s="11"/>
      <c r="K174" s="11">
        <f t="shared" si="26"/>
        <v>0</v>
      </c>
      <c r="L174" s="11"/>
      <c r="M174" s="11"/>
      <c r="N174" s="11"/>
      <c r="O174" s="11">
        <v>10000</v>
      </c>
      <c r="P174" s="11">
        <v>50000</v>
      </c>
      <c r="Q174" s="11">
        <v>50000</v>
      </c>
      <c r="R174" s="11">
        <v>50000</v>
      </c>
      <c r="S174" s="11">
        <v>50000</v>
      </c>
      <c r="T174" s="11">
        <v>50000</v>
      </c>
      <c r="U174" s="11">
        <v>50000</v>
      </c>
      <c r="V174" s="11">
        <v>50000</v>
      </c>
      <c r="W174" s="51">
        <v>50000</v>
      </c>
      <c r="X174" s="49">
        <f t="shared" si="25"/>
        <v>410000</v>
      </c>
      <c r="Y174" s="41"/>
      <c r="Z174" s="35" t="s">
        <v>41</v>
      </c>
      <c r="AA174" s="7">
        <f>+X174*F174</f>
        <v>697000</v>
      </c>
      <c r="AC174" s="83">
        <f t="shared" si="23"/>
        <v>410000</v>
      </c>
    </row>
    <row r="175" spans="1:29" ht="12.75" x14ac:dyDescent="0.2">
      <c r="A175" s="40" t="s">
        <v>5</v>
      </c>
      <c r="B175" s="2" t="s">
        <v>41</v>
      </c>
      <c r="C175" s="13" t="s">
        <v>156</v>
      </c>
      <c r="D175" s="10" t="s">
        <v>26</v>
      </c>
      <c r="E175" s="6"/>
      <c r="F175" s="65">
        <v>0.85</v>
      </c>
      <c r="G175" s="65">
        <f t="shared" si="22"/>
        <v>0</v>
      </c>
      <c r="H175" s="4" t="s">
        <v>8</v>
      </c>
      <c r="I175" s="5"/>
      <c r="J175" s="11"/>
      <c r="K175" s="11">
        <f t="shared" si="26"/>
        <v>0</v>
      </c>
      <c r="L175" s="11"/>
      <c r="M175" s="11"/>
      <c r="N175" s="11"/>
      <c r="O175" s="11"/>
      <c r="P175" s="11"/>
      <c r="Q175" s="11">
        <v>10000</v>
      </c>
      <c r="R175" s="11"/>
      <c r="S175" s="11">
        <v>10000</v>
      </c>
      <c r="T175" s="11"/>
      <c r="U175" s="11">
        <v>10000</v>
      </c>
      <c r="V175" s="11"/>
      <c r="W175" s="51">
        <v>10000</v>
      </c>
      <c r="X175" s="49">
        <f t="shared" si="25"/>
        <v>40000</v>
      </c>
      <c r="Y175" s="41"/>
      <c r="Z175" s="35" t="s">
        <v>41</v>
      </c>
      <c r="AA175" s="7" t="e">
        <f>+X175*#REF!</f>
        <v>#REF!</v>
      </c>
      <c r="AC175" s="83">
        <f t="shared" si="23"/>
        <v>40000</v>
      </c>
    </row>
    <row r="176" spans="1:29" ht="12.75" x14ac:dyDescent="0.2">
      <c r="A176" s="40" t="s">
        <v>5</v>
      </c>
      <c r="B176" s="2" t="s">
        <v>43</v>
      </c>
      <c r="C176" s="9" t="s">
        <v>75</v>
      </c>
      <c r="D176" s="10">
        <v>72</v>
      </c>
      <c r="E176" s="6">
        <v>0.3</v>
      </c>
      <c r="F176" s="65">
        <v>1.75</v>
      </c>
      <c r="G176" s="65">
        <f t="shared" si="22"/>
        <v>147.6</v>
      </c>
      <c r="H176" s="4" t="s">
        <v>8</v>
      </c>
      <c r="I176" s="5"/>
      <c r="J176" s="11">
        <v>10008</v>
      </c>
      <c r="K176" s="11">
        <f t="shared" si="26"/>
        <v>10008</v>
      </c>
      <c r="L176" s="78">
        <v>0</v>
      </c>
      <c r="M176" s="11">
        <v>10008</v>
      </c>
      <c r="N176" s="11">
        <v>15696</v>
      </c>
      <c r="O176" s="11">
        <v>22248</v>
      </c>
      <c r="P176" s="11">
        <v>65088</v>
      </c>
      <c r="Q176" s="11">
        <v>33624</v>
      </c>
      <c r="R176" s="11">
        <v>0</v>
      </c>
      <c r="S176" s="11">
        <v>10008</v>
      </c>
      <c r="T176" s="11">
        <v>30024</v>
      </c>
      <c r="U176" s="11">
        <v>3672</v>
      </c>
      <c r="V176" s="11">
        <v>0</v>
      </c>
      <c r="W176" s="51">
        <v>0</v>
      </c>
      <c r="X176" s="49">
        <f t="shared" si="25"/>
        <v>210384</v>
      </c>
      <c r="Y176" s="41" t="s">
        <v>76</v>
      </c>
      <c r="Z176" s="35" t="s">
        <v>43</v>
      </c>
      <c r="AA176" s="7">
        <f t="shared" ref="AA176:AA195" si="27">+X176*F176</f>
        <v>368172</v>
      </c>
      <c r="AC176" s="83">
        <f t="shared" si="23"/>
        <v>200376</v>
      </c>
    </row>
    <row r="177" spans="1:29" ht="12.75" x14ac:dyDescent="0.2">
      <c r="A177" s="40" t="s">
        <v>5</v>
      </c>
      <c r="B177" s="2" t="s">
        <v>43</v>
      </c>
      <c r="C177" s="9" t="s">
        <v>77</v>
      </c>
      <c r="D177" s="10">
        <v>72</v>
      </c>
      <c r="E177" s="6"/>
      <c r="F177" s="65">
        <v>1.75</v>
      </c>
      <c r="G177" s="65">
        <f t="shared" si="22"/>
        <v>126</v>
      </c>
      <c r="H177" s="4" t="s">
        <v>8</v>
      </c>
      <c r="I177" s="5"/>
      <c r="J177" s="11"/>
      <c r="K177" s="11">
        <f t="shared" si="26"/>
        <v>0</v>
      </c>
      <c r="L177" s="78">
        <v>0</v>
      </c>
      <c r="M177" s="11">
        <v>0</v>
      </c>
      <c r="N177" s="11">
        <v>0</v>
      </c>
      <c r="O177" s="11">
        <v>1008</v>
      </c>
      <c r="P177" s="11">
        <v>5040</v>
      </c>
      <c r="Q177" s="11">
        <v>3528</v>
      </c>
      <c r="R177" s="11">
        <v>3528</v>
      </c>
      <c r="S177" s="11">
        <v>1008</v>
      </c>
      <c r="T177" s="11">
        <v>5040</v>
      </c>
      <c r="U177" s="11">
        <v>0</v>
      </c>
      <c r="V177" s="11">
        <v>0</v>
      </c>
      <c r="W177" s="51">
        <v>0</v>
      </c>
      <c r="X177" s="49">
        <f t="shared" si="25"/>
        <v>19152</v>
      </c>
      <c r="Y177" s="41" t="s">
        <v>14</v>
      </c>
      <c r="Z177" s="35" t="s">
        <v>43</v>
      </c>
      <c r="AA177" s="7">
        <f t="shared" si="27"/>
        <v>33516</v>
      </c>
      <c r="AC177" s="83">
        <f t="shared" si="23"/>
        <v>19152</v>
      </c>
    </row>
    <row r="178" spans="1:29" ht="12.75" x14ac:dyDescent="0.2">
      <c r="A178" s="40" t="s">
        <v>5</v>
      </c>
      <c r="B178" s="2" t="s">
        <v>43</v>
      </c>
      <c r="C178" s="9" t="s">
        <v>81</v>
      </c>
      <c r="D178" s="10">
        <v>72</v>
      </c>
      <c r="E178" s="6"/>
      <c r="F178" s="65">
        <v>1.75</v>
      </c>
      <c r="G178" s="65">
        <f t="shared" si="22"/>
        <v>126</v>
      </c>
      <c r="H178" s="4" t="s">
        <v>8</v>
      </c>
      <c r="I178" s="5"/>
      <c r="J178" s="11">
        <v>2520</v>
      </c>
      <c r="K178" s="11">
        <f t="shared" si="26"/>
        <v>2520</v>
      </c>
      <c r="L178" s="78">
        <v>0</v>
      </c>
      <c r="M178" s="11">
        <v>0</v>
      </c>
      <c r="N178" s="11">
        <v>20016</v>
      </c>
      <c r="O178" s="11">
        <v>6768</v>
      </c>
      <c r="P178" s="11">
        <v>10080</v>
      </c>
      <c r="Q178" s="11">
        <v>3024</v>
      </c>
      <c r="R178" s="11">
        <v>0</v>
      </c>
      <c r="S178" s="11">
        <v>25056</v>
      </c>
      <c r="T178" s="11">
        <v>3024</v>
      </c>
      <c r="U178" s="11">
        <v>0</v>
      </c>
      <c r="V178" s="11">
        <v>0</v>
      </c>
      <c r="W178" s="51">
        <v>0</v>
      </c>
      <c r="X178" s="49">
        <f t="shared" si="25"/>
        <v>73008</v>
      </c>
      <c r="Y178" s="41" t="s">
        <v>17</v>
      </c>
      <c r="Z178" s="35" t="s">
        <v>43</v>
      </c>
      <c r="AA178" s="7">
        <f t="shared" si="27"/>
        <v>127764</v>
      </c>
      <c r="AC178" s="83">
        <f t="shared" si="23"/>
        <v>70488</v>
      </c>
    </row>
    <row r="179" spans="1:29" ht="12.75" x14ac:dyDescent="0.2">
      <c r="A179" s="40" t="s">
        <v>5</v>
      </c>
      <c r="B179" s="2" t="s">
        <v>43</v>
      </c>
      <c r="C179" s="9" t="s">
        <v>81</v>
      </c>
      <c r="D179" s="10" t="s">
        <v>26</v>
      </c>
      <c r="E179" s="6"/>
      <c r="F179" s="65">
        <v>0.77</v>
      </c>
      <c r="G179" s="65">
        <f t="shared" si="22"/>
        <v>0</v>
      </c>
      <c r="H179" s="4" t="s">
        <v>8</v>
      </c>
      <c r="I179" s="5"/>
      <c r="J179" s="11">
        <v>5000</v>
      </c>
      <c r="K179" s="11">
        <f t="shared" si="26"/>
        <v>5000</v>
      </c>
      <c r="L179" s="82"/>
      <c r="M179" s="11"/>
      <c r="N179" s="11"/>
      <c r="O179" s="11"/>
      <c r="P179" s="11"/>
      <c r="Q179" s="11"/>
      <c r="R179" s="11"/>
      <c r="S179" s="11"/>
      <c r="T179" s="11"/>
      <c r="U179" s="11"/>
      <c r="V179" s="11"/>
      <c r="W179" s="51"/>
      <c r="X179" s="49">
        <f t="shared" si="25"/>
        <v>10000</v>
      </c>
      <c r="Y179" s="41" t="s">
        <v>27</v>
      </c>
      <c r="Z179" s="35" t="s">
        <v>43</v>
      </c>
      <c r="AA179" s="7">
        <f t="shared" si="27"/>
        <v>7700</v>
      </c>
      <c r="AC179" s="83">
        <f t="shared" si="23"/>
        <v>5000</v>
      </c>
    </row>
    <row r="180" spans="1:29" ht="12.75" x14ac:dyDescent="0.2">
      <c r="A180" s="40" t="s">
        <v>5</v>
      </c>
      <c r="B180" s="2" t="s">
        <v>43</v>
      </c>
      <c r="C180" s="9" t="s">
        <v>78</v>
      </c>
      <c r="D180" s="10">
        <v>72</v>
      </c>
      <c r="E180" s="6"/>
      <c r="F180" s="65">
        <v>1.75</v>
      </c>
      <c r="G180" s="65">
        <f t="shared" si="22"/>
        <v>126</v>
      </c>
      <c r="H180" s="4" t="s">
        <v>8</v>
      </c>
      <c r="I180" s="5"/>
      <c r="J180" s="11"/>
      <c r="K180" s="11">
        <f t="shared" si="26"/>
        <v>0</v>
      </c>
      <c r="L180" s="78">
        <v>0</v>
      </c>
      <c r="M180" s="11">
        <v>0</v>
      </c>
      <c r="N180" s="11">
        <v>0</v>
      </c>
      <c r="O180" s="11">
        <v>0</v>
      </c>
      <c r="P180" s="11">
        <v>0</v>
      </c>
      <c r="Q180" s="11">
        <v>5040</v>
      </c>
      <c r="R180" s="11">
        <v>2304</v>
      </c>
      <c r="S180" s="11">
        <v>2016</v>
      </c>
      <c r="T180" s="11">
        <v>5040</v>
      </c>
      <c r="U180" s="11">
        <v>3024</v>
      </c>
      <c r="V180" s="11">
        <v>0</v>
      </c>
      <c r="W180" s="51">
        <v>0</v>
      </c>
      <c r="X180" s="49">
        <f t="shared" si="25"/>
        <v>17424</v>
      </c>
      <c r="Y180" s="41" t="s">
        <v>9</v>
      </c>
      <c r="Z180" s="35" t="s">
        <v>43</v>
      </c>
      <c r="AA180" s="7">
        <f t="shared" si="27"/>
        <v>30492</v>
      </c>
      <c r="AC180" s="83">
        <f t="shared" si="23"/>
        <v>17424</v>
      </c>
    </row>
    <row r="181" spans="1:29" ht="12.75" x14ac:dyDescent="0.2">
      <c r="A181" s="40" t="s">
        <v>5</v>
      </c>
      <c r="B181" s="2" t="s">
        <v>43</v>
      </c>
      <c r="C181" s="9" t="s">
        <v>79</v>
      </c>
      <c r="D181" s="10">
        <v>72</v>
      </c>
      <c r="E181" s="6"/>
      <c r="F181" s="65">
        <v>1.75</v>
      </c>
      <c r="G181" s="65">
        <f t="shared" si="22"/>
        <v>126</v>
      </c>
      <c r="H181" s="4" t="s">
        <v>8</v>
      </c>
      <c r="I181" s="5"/>
      <c r="J181" s="11">
        <v>5040</v>
      </c>
      <c r="K181" s="11">
        <f t="shared" si="26"/>
        <v>5040</v>
      </c>
      <c r="L181" s="78">
        <v>0</v>
      </c>
      <c r="M181" s="11">
        <v>0</v>
      </c>
      <c r="N181" s="11">
        <v>0</v>
      </c>
      <c r="O181" s="11">
        <v>0</v>
      </c>
      <c r="P181" s="11">
        <v>0</v>
      </c>
      <c r="Q181" s="11">
        <v>5040</v>
      </c>
      <c r="R181" s="11">
        <v>1512</v>
      </c>
      <c r="S181" s="11">
        <v>2016</v>
      </c>
      <c r="T181" s="11">
        <v>5040</v>
      </c>
      <c r="U181" s="11">
        <v>3024</v>
      </c>
      <c r="V181" s="11">
        <v>0</v>
      </c>
      <c r="W181" s="51">
        <v>0</v>
      </c>
      <c r="X181" s="49">
        <f t="shared" si="25"/>
        <v>26712</v>
      </c>
      <c r="Y181" s="41" t="s">
        <v>9</v>
      </c>
      <c r="Z181" s="35" t="s">
        <v>43</v>
      </c>
      <c r="AA181" s="7">
        <f t="shared" si="27"/>
        <v>46746</v>
      </c>
      <c r="AC181" s="83">
        <f t="shared" si="23"/>
        <v>21672</v>
      </c>
    </row>
    <row r="182" spans="1:29" ht="12.75" x14ac:dyDescent="0.2">
      <c r="A182" s="40" t="s">
        <v>5</v>
      </c>
      <c r="B182" s="2" t="s">
        <v>43</v>
      </c>
      <c r="C182" s="9" t="s">
        <v>80</v>
      </c>
      <c r="D182" s="10">
        <v>72</v>
      </c>
      <c r="E182" s="6"/>
      <c r="F182" s="65">
        <v>1.75</v>
      </c>
      <c r="G182" s="65">
        <f t="shared" si="22"/>
        <v>126</v>
      </c>
      <c r="H182" s="4" t="s">
        <v>8</v>
      </c>
      <c r="I182" s="5"/>
      <c r="J182" s="11">
        <v>4032</v>
      </c>
      <c r="K182" s="11">
        <f t="shared" si="26"/>
        <v>4032</v>
      </c>
      <c r="L182" s="78">
        <v>0</v>
      </c>
      <c r="M182" s="11">
        <v>0</v>
      </c>
      <c r="N182" s="11">
        <v>0</v>
      </c>
      <c r="O182" s="11">
        <v>0</v>
      </c>
      <c r="P182" s="11">
        <v>0</v>
      </c>
      <c r="Q182" s="11">
        <v>5040</v>
      </c>
      <c r="R182" s="11">
        <v>1512</v>
      </c>
      <c r="S182" s="11">
        <v>2016</v>
      </c>
      <c r="T182" s="11">
        <v>5040</v>
      </c>
      <c r="U182" s="11">
        <v>3024</v>
      </c>
      <c r="V182" s="11">
        <v>0</v>
      </c>
      <c r="W182" s="51">
        <v>0</v>
      </c>
      <c r="X182" s="49">
        <f t="shared" si="25"/>
        <v>24696</v>
      </c>
      <c r="Y182" s="41" t="s">
        <v>9</v>
      </c>
      <c r="Z182" s="35" t="s">
        <v>43</v>
      </c>
      <c r="AA182" s="7">
        <f t="shared" si="27"/>
        <v>43218</v>
      </c>
      <c r="AC182" s="83">
        <f t="shared" si="23"/>
        <v>20664</v>
      </c>
    </row>
    <row r="183" spans="1:29" ht="12.75" x14ac:dyDescent="0.2">
      <c r="A183" s="40" t="s">
        <v>5</v>
      </c>
      <c r="B183" s="2" t="s">
        <v>43</v>
      </c>
      <c r="C183" s="9" t="s">
        <v>82</v>
      </c>
      <c r="D183" s="10">
        <v>72</v>
      </c>
      <c r="E183" s="6">
        <v>0.3</v>
      </c>
      <c r="F183" s="65">
        <v>1.75</v>
      </c>
      <c r="G183" s="65">
        <f t="shared" si="22"/>
        <v>147.6</v>
      </c>
      <c r="H183" s="4" t="s">
        <v>8</v>
      </c>
      <c r="I183" s="5"/>
      <c r="J183" s="11">
        <v>10008</v>
      </c>
      <c r="K183" s="11">
        <f t="shared" si="26"/>
        <v>10008</v>
      </c>
      <c r="L183" s="78">
        <v>0</v>
      </c>
      <c r="M183" s="11">
        <v>5040</v>
      </c>
      <c r="N183" s="11">
        <v>15696</v>
      </c>
      <c r="O183" s="11">
        <v>16272</v>
      </c>
      <c r="P183" s="11">
        <v>17568</v>
      </c>
      <c r="Q183" s="11">
        <v>7200</v>
      </c>
      <c r="R183" s="11">
        <v>0</v>
      </c>
      <c r="S183" s="11">
        <v>10008</v>
      </c>
      <c r="T183" s="11">
        <v>20016</v>
      </c>
      <c r="U183" s="11">
        <v>8280</v>
      </c>
      <c r="V183" s="11">
        <v>0</v>
      </c>
      <c r="W183" s="51">
        <v>0</v>
      </c>
      <c r="X183" s="49">
        <f t="shared" si="25"/>
        <v>120096</v>
      </c>
      <c r="Y183" s="41" t="s">
        <v>76</v>
      </c>
      <c r="Z183" s="35" t="s">
        <v>43</v>
      </c>
      <c r="AA183" s="7">
        <f t="shared" si="27"/>
        <v>210168</v>
      </c>
      <c r="AC183" s="83">
        <f t="shared" si="23"/>
        <v>110088</v>
      </c>
    </row>
    <row r="184" spans="1:29" ht="12.75" x14ac:dyDescent="0.2">
      <c r="A184" s="40" t="s">
        <v>5</v>
      </c>
      <c r="B184" s="2" t="s">
        <v>43</v>
      </c>
      <c r="C184" s="9" t="s">
        <v>84</v>
      </c>
      <c r="D184" s="10">
        <v>72</v>
      </c>
      <c r="E184" s="6"/>
      <c r="F184" s="65">
        <v>1.45</v>
      </c>
      <c r="G184" s="65">
        <f t="shared" si="22"/>
        <v>104.39999999999999</v>
      </c>
      <c r="H184" s="4" t="s">
        <v>8</v>
      </c>
      <c r="I184" s="5"/>
      <c r="J184" s="11">
        <v>10008</v>
      </c>
      <c r="K184" s="11">
        <f t="shared" si="26"/>
        <v>10008</v>
      </c>
      <c r="L184" s="78">
        <v>20016</v>
      </c>
      <c r="M184" s="11">
        <v>5040</v>
      </c>
      <c r="N184" s="11">
        <v>30096</v>
      </c>
      <c r="O184" s="11">
        <v>36936</v>
      </c>
      <c r="P184" s="11">
        <v>51696</v>
      </c>
      <c r="Q184" s="11">
        <v>5040</v>
      </c>
      <c r="R184" s="11">
        <v>3312</v>
      </c>
      <c r="S184" s="11">
        <v>5040</v>
      </c>
      <c r="T184" s="11">
        <v>20016</v>
      </c>
      <c r="U184" s="11">
        <v>20016</v>
      </c>
      <c r="V184" s="11">
        <v>5040</v>
      </c>
      <c r="W184" s="51"/>
      <c r="X184" s="49">
        <f t="shared" si="25"/>
        <v>222264</v>
      </c>
      <c r="Y184" s="41" t="s">
        <v>85</v>
      </c>
      <c r="Z184" s="35" t="s">
        <v>43</v>
      </c>
      <c r="AA184" s="7">
        <f t="shared" si="27"/>
        <v>322282.8</v>
      </c>
      <c r="AC184" s="83">
        <f t="shared" si="23"/>
        <v>212256</v>
      </c>
    </row>
    <row r="185" spans="1:29" ht="12.75" x14ac:dyDescent="0.2">
      <c r="A185" s="40" t="s">
        <v>5</v>
      </c>
      <c r="B185" s="2" t="s">
        <v>43</v>
      </c>
      <c r="C185" s="9" t="s">
        <v>84</v>
      </c>
      <c r="D185" s="10" t="s">
        <v>26</v>
      </c>
      <c r="E185" s="6"/>
      <c r="F185" s="65">
        <v>0.77</v>
      </c>
      <c r="G185" s="65">
        <f t="shared" si="22"/>
        <v>0</v>
      </c>
      <c r="H185" s="4" t="s">
        <v>8</v>
      </c>
      <c r="I185" s="5"/>
      <c r="J185" s="11">
        <v>10000</v>
      </c>
      <c r="K185" s="11">
        <f t="shared" si="26"/>
        <v>10000</v>
      </c>
      <c r="L185" s="82"/>
      <c r="M185" s="11"/>
      <c r="N185" s="11"/>
      <c r="O185" s="11"/>
      <c r="P185" s="11"/>
      <c r="Q185" s="11"/>
      <c r="R185" s="11"/>
      <c r="S185" s="11"/>
      <c r="T185" s="11"/>
      <c r="U185" s="11"/>
      <c r="V185" s="11"/>
      <c r="W185" s="51"/>
      <c r="X185" s="49">
        <f t="shared" si="25"/>
        <v>20000</v>
      </c>
      <c r="Y185" s="41" t="s">
        <v>27</v>
      </c>
      <c r="Z185" s="35" t="s">
        <v>43</v>
      </c>
      <c r="AA185" s="7">
        <f t="shared" si="27"/>
        <v>15400</v>
      </c>
      <c r="AC185" s="83">
        <f t="shared" si="23"/>
        <v>10000</v>
      </c>
    </row>
    <row r="186" spans="1:29" ht="12.75" x14ac:dyDescent="0.2">
      <c r="A186" s="40" t="s">
        <v>5</v>
      </c>
      <c r="B186" s="2" t="s">
        <v>43</v>
      </c>
      <c r="C186" s="9" t="s">
        <v>86</v>
      </c>
      <c r="D186" s="10">
        <v>72</v>
      </c>
      <c r="E186" s="6"/>
      <c r="F186" s="65">
        <v>1.45</v>
      </c>
      <c r="G186" s="65">
        <f t="shared" si="22"/>
        <v>104.39999999999999</v>
      </c>
      <c r="H186" s="4" t="s">
        <v>8</v>
      </c>
      <c r="I186" s="5"/>
      <c r="J186" s="11">
        <v>10008</v>
      </c>
      <c r="K186" s="11">
        <f t="shared" si="26"/>
        <v>10008</v>
      </c>
      <c r="L186" s="82">
        <v>0</v>
      </c>
      <c r="M186" s="11">
        <v>0</v>
      </c>
      <c r="N186" s="11">
        <v>5040</v>
      </c>
      <c r="O186" s="11">
        <v>10008</v>
      </c>
      <c r="P186" s="11">
        <v>9720</v>
      </c>
      <c r="Q186" s="11">
        <v>7560</v>
      </c>
      <c r="R186" s="11">
        <v>5040</v>
      </c>
      <c r="S186" s="11">
        <v>5040</v>
      </c>
      <c r="T186" s="11">
        <v>10008</v>
      </c>
      <c r="U186" s="11">
        <v>5040</v>
      </c>
      <c r="V186" s="11">
        <v>0</v>
      </c>
      <c r="W186" s="51">
        <v>0</v>
      </c>
      <c r="X186" s="49">
        <f t="shared" ref="X186:X209" si="28">SUM(I186:W186)</f>
        <v>77472</v>
      </c>
      <c r="Y186" s="41" t="s">
        <v>87</v>
      </c>
      <c r="Z186" s="35" t="s">
        <v>43</v>
      </c>
      <c r="AA186" s="7">
        <f t="shared" si="27"/>
        <v>112334.39999999999</v>
      </c>
      <c r="AC186" s="83">
        <f t="shared" si="23"/>
        <v>67464</v>
      </c>
    </row>
    <row r="187" spans="1:29" ht="12.75" x14ac:dyDescent="0.2">
      <c r="A187" s="40" t="s">
        <v>5</v>
      </c>
      <c r="B187" s="2" t="s">
        <v>43</v>
      </c>
      <c r="C187" s="9" t="s">
        <v>86</v>
      </c>
      <c r="D187" s="10" t="s">
        <v>26</v>
      </c>
      <c r="E187" s="6"/>
      <c r="F187" s="65">
        <v>0.77</v>
      </c>
      <c r="G187" s="65">
        <f t="shared" si="22"/>
        <v>0</v>
      </c>
      <c r="H187" s="4" t="s">
        <v>8</v>
      </c>
      <c r="I187" s="5"/>
      <c r="J187" s="11">
        <v>5000</v>
      </c>
      <c r="K187" s="11">
        <f t="shared" si="26"/>
        <v>5000</v>
      </c>
      <c r="L187" s="82"/>
      <c r="M187" s="11"/>
      <c r="N187" s="11"/>
      <c r="O187" s="11"/>
      <c r="P187" s="11"/>
      <c r="Q187" s="11"/>
      <c r="R187" s="11"/>
      <c r="S187" s="11"/>
      <c r="T187" s="11"/>
      <c r="U187" s="11"/>
      <c r="V187" s="11"/>
      <c r="W187" s="51"/>
      <c r="X187" s="49">
        <f t="shared" si="28"/>
        <v>10000</v>
      </c>
      <c r="Y187" s="41" t="s">
        <v>27</v>
      </c>
      <c r="Z187" s="35" t="s">
        <v>43</v>
      </c>
      <c r="AA187" s="7">
        <f t="shared" si="27"/>
        <v>7700</v>
      </c>
      <c r="AC187" s="83">
        <f t="shared" si="23"/>
        <v>5000</v>
      </c>
    </row>
    <row r="188" spans="1:29" ht="12.75" x14ac:dyDescent="0.2">
      <c r="A188" s="40" t="s">
        <v>5</v>
      </c>
      <c r="B188" s="2" t="s">
        <v>43</v>
      </c>
      <c r="C188" s="11" t="s">
        <v>221</v>
      </c>
      <c r="D188" s="10">
        <v>72</v>
      </c>
      <c r="E188" s="6">
        <v>0.25</v>
      </c>
      <c r="F188" s="65">
        <v>1.43</v>
      </c>
      <c r="G188" s="65">
        <f t="shared" si="22"/>
        <v>120.96</v>
      </c>
      <c r="H188" s="4" t="s">
        <v>8</v>
      </c>
      <c r="I188" s="5"/>
      <c r="J188" s="11">
        <v>7200</v>
      </c>
      <c r="K188" s="11">
        <f t="shared" si="26"/>
        <v>7200</v>
      </c>
      <c r="L188" s="78"/>
      <c r="M188" s="11"/>
      <c r="N188" s="11"/>
      <c r="O188" s="11"/>
      <c r="P188" s="11"/>
      <c r="Q188" s="11"/>
      <c r="R188" s="11"/>
      <c r="S188" s="11"/>
      <c r="T188" s="11"/>
      <c r="U188" s="11"/>
      <c r="V188" s="11"/>
      <c r="W188" s="51"/>
      <c r="X188" s="49">
        <f t="shared" si="28"/>
        <v>14400</v>
      </c>
      <c r="Y188" s="41" t="s">
        <v>19</v>
      </c>
      <c r="Z188" s="35" t="s">
        <v>43</v>
      </c>
      <c r="AA188" s="7">
        <f t="shared" si="27"/>
        <v>20592</v>
      </c>
      <c r="AC188" s="83">
        <f t="shared" si="23"/>
        <v>7200</v>
      </c>
    </row>
    <row r="189" spans="1:29" ht="12.75" x14ac:dyDescent="0.2">
      <c r="A189" s="40" t="s">
        <v>5</v>
      </c>
      <c r="B189" s="2" t="s">
        <v>43</v>
      </c>
      <c r="C189" s="9" t="s">
        <v>88</v>
      </c>
      <c r="D189" s="10">
        <v>72</v>
      </c>
      <c r="E189" s="6">
        <v>0.3</v>
      </c>
      <c r="F189" s="65">
        <v>1.75</v>
      </c>
      <c r="G189" s="65">
        <f t="shared" si="22"/>
        <v>147.6</v>
      </c>
      <c r="H189" s="4" t="s">
        <v>8</v>
      </c>
      <c r="I189" s="5"/>
      <c r="J189" s="11">
        <v>10008</v>
      </c>
      <c r="K189" s="11">
        <f t="shared" si="26"/>
        <v>10008</v>
      </c>
      <c r="L189" s="78">
        <v>0</v>
      </c>
      <c r="M189" s="11">
        <v>20016</v>
      </c>
      <c r="N189" s="11">
        <v>16776</v>
      </c>
      <c r="O189" s="11">
        <v>56736</v>
      </c>
      <c r="P189" s="11">
        <v>63000</v>
      </c>
      <c r="Q189" s="11">
        <v>4392</v>
      </c>
      <c r="R189" s="11">
        <v>10008</v>
      </c>
      <c r="S189" s="11">
        <v>40032</v>
      </c>
      <c r="T189" s="11">
        <v>18288</v>
      </c>
      <c r="U189" s="11">
        <v>0</v>
      </c>
      <c r="V189" s="11">
        <v>0</v>
      </c>
      <c r="W189" s="51">
        <v>0</v>
      </c>
      <c r="X189" s="49">
        <f t="shared" si="28"/>
        <v>249264</v>
      </c>
      <c r="Y189" s="41" t="s">
        <v>76</v>
      </c>
      <c r="Z189" s="35" t="s">
        <v>43</v>
      </c>
      <c r="AA189" s="7">
        <f t="shared" si="27"/>
        <v>436212</v>
      </c>
      <c r="AC189" s="83">
        <f t="shared" si="23"/>
        <v>239256</v>
      </c>
    </row>
    <row r="190" spans="1:29" ht="12.75" x14ac:dyDescent="0.2">
      <c r="A190" s="40" t="s">
        <v>5</v>
      </c>
      <c r="B190" s="2" t="s">
        <v>43</v>
      </c>
      <c r="C190" s="9" t="s">
        <v>89</v>
      </c>
      <c r="D190" s="10">
        <v>72</v>
      </c>
      <c r="E190" s="6"/>
      <c r="F190" s="65">
        <v>1.45</v>
      </c>
      <c r="G190" s="65">
        <f t="shared" si="22"/>
        <v>104.39999999999999</v>
      </c>
      <c r="H190" s="4" t="s">
        <v>8</v>
      </c>
      <c r="I190" s="5"/>
      <c r="J190" s="11"/>
      <c r="K190" s="11">
        <v>2016</v>
      </c>
      <c r="L190" s="78"/>
      <c r="M190" s="11">
        <v>0</v>
      </c>
      <c r="N190" s="11">
        <v>0</v>
      </c>
      <c r="O190" s="11">
        <v>0</v>
      </c>
      <c r="P190" s="11">
        <v>0</v>
      </c>
      <c r="Q190" s="11">
        <v>5040</v>
      </c>
      <c r="R190" s="11">
        <v>6048</v>
      </c>
      <c r="S190" s="11">
        <v>5040</v>
      </c>
      <c r="T190" s="11">
        <v>5040</v>
      </c>
      <c r="U190" s="11">
        <v>1008</v>
      </c>
      <c r="V190" s="11">
        <v>0</v>
      </c>
      <c r="W190" s="51">
        <v>0</v>
      </c>
      <c r="X190" s="49">
        <f t="shared" si="28"/>
        <v>24192</v>
      </c>
      <c r="Y190" s="41" t="s">
        <v>14</v>
      </c>
      <c r="Z190" s="35" t="s">
        <v>43</v>
      </c>
      <c r="AA190" s="7">
        <f t="shared" si="27"/>
        <v>35078.400000000001</v>
      </c>
      <c r="AC190" s="83">
        <f t="shared" si="23"/>
        <v>24192</v>
      </c>
    </row>
    <row r="191" spans="1:29" ht="12.75" x14ac:dyDescent="0.2">
      <c r="A191" s="40" t="s">
        <v>5</v>
      </c>
      <c r="B191" s="2" t="s">
        <v>43</v>
      </c>
      <c r="C191" s="9" t="s">
        <v>89</v>
      </c>
      <c r="D191" s="10" t="s">
        <v>26</v>
      </c>
      <c r="E191" s="6"/>
      <c r="F191" s="65">
        <v>0.77</v>
      </c>
      <c r="G191" s="65">
        <f t="shared" si="22"/>
        <v>0</v>
      </c>
      <c r="H191" s="4" t="s">
        <v>8</v>
      </c>
      <c r="I191" s="5"/>
      <c r="J191" s="11">
        <v>5000</v>
      </c>
      <c r="K191" s="11">
        <f t="shared" ref="K191:K206" si="29">J191</f>
        <v>5000</v>
      </c>
      <c r="L191" s="82"/>
      <c r="M191" s="11"/>
      <c r="N191" s="11"/>
      <c r="O191" s="11"/>
      <c r="P191" s="11"/>
      <c r="Q191" s="11"/>
      <c r="R191" s="11"/>
      <c r="S191" s="11"/>
      <c r="T191" s="11"/>
      <c r="U191" s="11"/>
      <c r="V191" s="11"/>
      <c r="W191" s="51"/>
      <c r="X191" s="49">
        <f t="shared" si="28"/>
        <v>10000</v>
      </c>
      <c r="Y191" s="41" t="s">
        <v>27</v>
      </c>
      <c r="Z191" s="35" t="s">
        <v>43</v>
      </c>
      <c r="AA191" s="7">
        <f t="shared" si="27"/>
        <v>7700</v>
      </c>
      <c r="AC191" s="83">
        <f t="shared" si="23"/>
        <v>5000</v>
      </c>
    </row>
    <row r="192" spans="1:29" ht="12.75" x14ac:dyDescent="0.2">
      <c r="A192" s="40" t="s">
        <v>5</v>
      </c>
      <c r="B192" s="2" t="s">
        <v>43</v>
      </c>
      <c r="C192" s="9" t="s">
        <v>83</v>
      </c>
      <c r="D192" s="10">
        <v>72</v>
      </c>
      <c r="E192" s="6"/>
      <c r="F192" s="65">
        <v>1.45</v>
      </c>
      <c r="G192" s="65">
        <f t="shared" si="22"/>
        <v>104.39999999999999</v>
      </c>
      <c r="H192" s="4" t="s">
        <v>8</v>
      </c>
      <c r="I192" s="5"/>
      <c r="J192" s="11">
        <v>5040</v>
      </c>
      <c r="K192" s="11">
        <f t="shared" si="29"/>
        <v>5040</v>
      </c>
      <c r="L192" s="78">
        <v>20016</v>
      </c>
      <c r="M192" s="11">
        <v>59472</v>
      </c>
      <c r="N192" s="11">
        <v>174024</v>
      </c>
      <c r="O192" s="11">
        <v>50112</v>
      </c>
      <c r="P192" s="11">
        <v>32472</v>
      </c>
      <c r="Q192" s="11">
        <v>0</v>
      </c>
      <c r="R192" s="11">
        <v>0</v>
      </c>
      <c r="S192" s="11">
        <v>60480</v>
      </c>
      <c r="T192" s="11">
        <v>21960</v>
      </c>
      <c r="U192" s="11">
        <v>0</v>
      </c>
      <c r="V192" s="11">
        <v>0</v>
      </c>
      <c r="W192" s="51"/>
      <c r="X192" s="49">
        <f t="shared" si="28"/>
        <v>428616</v>
      </c>
      <c r="Y192" s="41" t="s">
        <v>17</v>
      </c>
      <c r="Z192" s="35" t="s">
        <v>43</v>
      </c>
      <c r="AA192" s="7">
        <f t="shared" si="27"/>
        <v>621493.19999999995</v>
      </c>
      <c r="AC192" s="83">
        <f t="shared" si="23"/>
        <v>423576</v>
      </c>
    </row>
    <row r="193" spans="1:29" ht="12.75" x14ac:dyDescent="0.2">
      <c r="A193" s="40" t="s">
        <v>5</v>
      </c>
      <c r="B193" s="2" t="s">
        <v>43</v>
      </c>
      <c r="C193" s="9" t="s">
        <v>83</v>
      </c>
      <c r="D193" s="10" t="s">
        <v>26</v>
      </c>
      <c r="E193" s="6"/>
      <c r="F193" s="65">
        <v>0.77</v>
      </c>
      <c r="G193" s="65">
        <f t="shared" si="22"/>
        <v>0</v>
      </c>
      <c r="H193" s="4" t="s">
        <v>8</v>
      </c>
      <c r="I193" s="5"/>
      <c r="J193" s="11">
        <v>10000</v>
      </c>
      <c r="K193" s="11">
        <f t="shared" si="29"/>
        <v>10000</v>
      </c>
      <c r="L193" s="82"/>
      <c r="M193" s="11"/>
      <c r="N193" s="11"/>
      <c r="O193" s="11"/>
      <c r="P193" s="11"/>
      <c r="Q193" s="11"/>
      <c r="R193" s="11"/>
      <c r="S193" s="11"/>
      <c r="T193" s="11"/>
      <c r="U193" s="11"/>
      <c r="V193" s="11"/>
      <c r="W193" s="51"/>
      <c r="X193" s="49">
        <f t="shared" si="28"/>
        <v>20000</v>
      </c>
      <c r="Y193" s="41" t="s">
        <v>27</v>
      </c>
      <c r="Z193" s="35" t="s">
        <v>43</v>
      </c>
      <c r="AA193" s="7">
        <f t="shared" si="27"/>
        <v>15400</v>
      </c>
      <c r="AC193" s="83">
        <f t="shared" si="23"/>
        <v>10000</v>
      </c>
    </row>
    <row r="194" spans="1:29" ht="12.75" x14ac:dyDescent="0.2">
      <c r="A194" s="40" t="s">
        <v>5</v>
      </c>
      <c r="B194" s="2" t="s">
        <v>43</v>
      </c>
      <c r="C194" s="9" t="s">
        <v>90</v>
      </c>
      <c r="D194" s="10">
        <v>72</v>
      </c>
      <c r="E194" s="6"/>
      <c r="F194" s="65">
        <v>1.75</v>
      </c>
      <c r="G194" s="65">
        <f t="shared" si="22"/>
        <v>126</v>
      </c>
      <c r="H194" s="4" t="s">
        <v>8</v>
      </c>
      <c r="I194" s="5"/>
      <c r="J194" s="11">
        <v>10008</v>
      </c>
      <c r="K194" s="11">
        <f t="shared" si="29"/>
        <v>10008</v>
      </c>
      <c r="L194" s="78">
        <v>0</v>
      </c>
      <c r="M194" s="11">
        <v>12024</v>
      </c>
      <c r="N194" s="11">
        <v>21816</v>
      </c>
      <c r="O194" s="11">
        <v>58464</v>
      </c>
      <c r="P194" s="11">
        <v>75096</v>
      </c>
      <c r="Q194" s="11">
        <v>30024</v>
      </c>
      <c r="R194" s="11">
        <v>0</v>
      </c>
      <c r="S194" s="11">
        <v>7200</v>
      </c>
      <c r="T194" s="11">
        <v>50040</v>
      </c>
      <c r="U194" s="11">
        <v>25416</v>
      </c>
      <c r="V194" s="11">
        <v>6624</v>
      </c>
      <c r="W194" s="51">
        <v>0</v>
      </c>
      <c r="X194" s="49">
        <f t="shared" si="28"/>
        <v>306720</v>
      </c>
      <c r="Y194" s="41" t="s">
        <v>76</v>
      </c>
      <c r="Z194" s="35" t="s">
        <v>43</v>
      </c>
      <c r="AA194" s="7">
        <f t="shared" si="27"/>
        <v>536760</v>
      </c>
      <c r="AC194" s="83">
        <f t="shared" si="23"/>
        <v>296712</v>
      </c>
    </row>
    <row r="195" spans="1:29" ht="12.75" x14ac:dyDescent="0.2">
      <c r="A195" s="40" t="s">
        <v>5</v>
      </c>
      <c r="B195" s="2" t="s">
        <v>43</v>
      </c>
      <c r="C195" s="9" t="s">
        <v>91</v>
      </c>
      <c r="D195" s="10">
        <v>72</v>
      </c>
      <c r="E195" s="6">
        <v>0.3</v>
      </c>
      <c r="F195" s="65">
        <v>1.75</v>
      </c>
      <c r="G195" s="65">
        <f t="shared" si="22"/>
        <v>147.6</v>
      </c>
      <c r="H195" s="4" t="s">
        <v>8</v>
      </c>
      <c r="I195" s="5">
        <v>3024</v>
      </c>
      <c r="J195" s="11"/>
      <c r="K195" s="11">
        <f t="shared" si="29"/>
        <v>0</v>
      </c>
      <c r="L195" s="78">
        <v>0</v>
      </c>
      <c r="M195" s="11">
        <v>0</v>
      </c>
      <c r="N195" s="11">
        <v>0</v>
      </c>
      <c r="O195" s="11">
        <v>0</v>
      </c>
      <c r="P195" s="11">
        <v>1008</v>
      </c>
      <c r="Q195" s="11">
        <v>1008</v>
      </c>
      <c r="R195" s="11">
        <v>3528</v>
      </c>
      <c r="S195" s="11">
        <v>2520</v>
      </c>
      <c r="T195" s="11">
        <v>1008</v>
      </c>
      <c r="U195" s="11">
        <v>1008</v>
      </c>
      <c r="V195" s="11">
        <v>0</v>
      </c>
      <c r="W195" s="51">
        <v>0</v>
      </c>
      <c r="X195" s="49">
        <f t="shared" si="28"/>
        <v>13104</v>
      </c>
      <c r="Y195" s="41" t="s">
        <v>92</v>
      </c>
      <c r="Z195" s="35" t="s">
        <v>43</v>
      </c>
      <c r="AA195" s="7">
        <f t="shared" si="27"/>
        <v>22932</v>
      </c>
      <c r="AC195" s="83">
        <f t="shared" si="23"/>
        <v>10080</v>
      </c>
    </row>
    <row r="196" spans="1:29" ht="12.75" x14ac:dyDescent="0.2">
      <c r="A196" s="40" t="s">
        <v>5</v>
      </c>
      <c r="B196" s="1" t="s">
        <v>41</v>
      </c>
      <c r="C196" s="19" t="s">
        <v>157</v>
      </c>
      <c r="D196" s="1" t="s">
        <v>26</v>
      </c>
      <c r="E196" s="25"/>
      <c r="F196" s="65">
        <v>0.6</v>
      </c>
      <c r="G196" s="65">
        <f t="shared" si="22"/>
        <v>0</v>
      </c>
      <c r="H196" s="1" t="s">
        <v>8</v>
      </c>
      <c r="I196" s="27"/>
      <c r="J196" s="27"/>
      <c r="K196" s="11">
        <f t="shared" si="29"/>
        <v>0</v>
      </c>
      <c r="L196" s="27"/>
      <c r="M196" s="27"/>
      <c r="N196" s="27">
        <v>0</v>
      </c>
      <c r="O196" s="27">
        <v>5000</v>
      </c>
      <c r="P196" s="27">
        <v>5000</v>
      </c>
      <c r="Q196" s="27">
        <v>5000</v>
      </c>
      <c r="R196" s="27">
        <v>5000</v>
      </c>
      <c r="S196" s="27">
        <v>5000</v>
      </c>
      <c r="T196" s="27">
        <v>5000</v>
      </c>
      <c r="U196" s="27">
        <v>5000</v>
      </c>
      <c r="V196" s="27">
        <v>5000</v>
      </c>
      <c r="W196" s="53">
        <v>5000</v>
      </c>
      <c r="X196" s="49">
        <f t="shared" si="28"/>
        <v>45000</v>
      </c>
      <c r="Y196" s="42"/>
      <c r="Z196" s="37" t="s">
        <v>41</v>
      </c>
      <c r="AA196" s="7" t="e">
        <f>+X196*#REF!</f>
        <v>#REF!</v>
      </c>
      <c r="AC196" s="83">
        <f t="shared" si="23"/>
        <v>45000</v>
      </c>
    </row>
    <row r="197" spans="1:29" ht="12.75" x14ac:dyDescent="0.2">
      <c r="A197" s="40" t="s">
        <v>5</v>
      </c>
      <c r="B197" s="1" t="s">
        <v>41</v>
      </c>
      <c r="C197" s="19" t="s">
        <v>157</v>
      </c>
      <c r="D197" s="1">
        <v>72</v>
      </c>
      <c r="E197" s="25"/>
      <c r="F197" s="65">
        <v>1.5</v>
      </c>
      <c r="G197" s="65">
        <f t="shared" si="22"/>
        <v>108</v>
      </c>
      <c r="H197" s="1" t="s">
        <v>8</v>
      </c>
      <c r="I197" s="27"/>
      <c r="J197" s="27"/>
      <c r="K197" s="11">
        <f t="shared" si="29"/>
        <v>0</v>
      </c>
      <c r="L197" s="27"/>
      <c r="M197" s="27"/>
      <c r="N197" s="27">
        <v>0</v>
      </c>
      <c r="O197" s="27">
        <v>5000</v>
      </c>
      <c r="P197" s="27">
        <v>5000</v>
      </c>
      <c r="Q197" s="27">
        <v>5000</v>
      </c>
      <c r="R197" s="27">
        <v>5000</v>
      </c>
      <c r="S197" s="27">
        <v>5000</v>
      </c>
      <c r="T197" s="27">
        <v>5000</v>
      </c>
      <c r="U197" s="27">
        <v>5000</v>
      </c>
      <c r="V197" s="27">
        <v>5000</v>
      </c>
      <c r="W197" s="53">
        <v>5000</v>
      </c>
      <c r="X197" s="49">
        <f t="shared" si="28"/>
        <v>45000</v>
      </c>
      <c r="Y197" s="42"/>
      <c r="Z197" s="37" t="s">
        <v>41</v>
      </c>
      <c r="AA197" s="26">
        <f>+F197*X197</f>
        <v>67500</v>
      </c>
      <c r="AC197" s="83">
        <f t="shared" si="23"/>
        <v>45000</v>
      </c>
    </row>
    <row r="198" spans="1:29" ht="12.75" x14ac:dyDescent="0.2">
      <c r="A198" s="40" t="s">
        <v>5</v>
      </c>
      <c r="B198" s="1" t="s">
        <v>41</v>
      </c>
      <c r="C198" s="19" t="s">
        <v>158</v>
      </c>
      <c r="D198" s="1" t="s">
        <v>26</v>
      </c>
      <c r="E198" s="25"/>
      <c r="F198" s="65">
        <v>0.8</v>
      </c>
      <c r="G198" s="65">
        <f t="shared" si="22"/>
        <v>0</v>
      </c>
      <c r="H198" s="1" t="s">
        <v>8</v>
      </c>
      <c r="I198" s="27"/>
      <c r="J198" s="27"/>
      <c r="K198" s="11">
        <f t="shared" si="29"/>
        <v>0</v>
      </c>
      <c r="L198" s="27"/>
      <c r="M198" s="27"/>
      <c r="N198" s="27">
        <v>0</v>
      </c>
      <c r="O198" s="27">
        <v>5000</v>
      </c>
      <c r="P198" s="27">
        <v>5000</v>
      </c>
      <c r="Q198" s="27">
        <v>5000</v>
      </c>
      <c r="R198" s="27">
        <v>5000</v>
      </c>
      <c r="S198" s="27">
        <v>5000</v>
      </c>
      <c r="T198" s="27">
        <v>5000</v>
      </c>
      <c r="U198" s="27">
        <v>5000</v>
      </c>
      <c r="V198" s="27">
        <v>5000</v>
      </c>
      <c r="W198" s="53">
        <v>5000</v>
      </c>
      <c r="X198" s="49">
        <f t="shared" si="28"/>
        <v>45000</v>
      </c>
      <c r="Y198" s="42"/>
      <c r="Z198" s="37" t="s">
        <v>41</v>
      </c>
      <c r="AA198" s="7" t="e">
        <f>+X198*#REF!</f>
        <v>#REF!</v>
      </c>
      <c r="AC198" s="83">
        <f t="shared" si="23"/>
        <v>45000</v>
      </c>
    </row>
    <row r="199" spans="1:29" ht="12.75" x14ac:dyDescent="0.2">
      <c r="A199" s="40" t="s">
        <v>5</v>
      </c>
      <c r="B199" s="2" t="s">
        <v>41</v>
      </c>
      <c r="C199" s="24" t="s">
        <v>93</v>
      </c>
      <c r="D199" s="10" t="s">
        <v>26</v>
      </c>
      <c r="E199" s="6">
        <v>0.2</v>
      </c>
      <c r="F199" s="65">
        <v>0.8</v>
      </c>
      <c r="G199" s="65">
        <f t="shared" si="22"/>
        <v>0</v>
      </c>
      <c r="H199" s="4" t="s">
        <v>8</v>
      </c>
      <c r="I199" s="5"/>
      <c r="J199" s="11"/>
      <c r="K199" s="11">
        <f t="shared" si="29"/>
        <v>0</v>
      </c>
      <c r="L199" s="11"/>
      <c r="M199" s="11"/>
      <c r="N199" s="11"/>
      <c r="O199" s="11">
        <v>10000</v>
      </c>
      <c r="P199" s="11"/>
      <c r="Q199" s="11">
        <v>10000</v>
      </c>
      <c r="R199" s="11"/>
      <c r="S199" s="11">
        <v>10000</v>
      </c>
      <c r="T199" s="11"/>
      <c r="U199" s="11">
        <v>10000</v>
      </c>
      <c r="V199" s="11"/>
      <c r="W199" s="51">
        <v>10000</v>
      </c>
      <c r="X199" s="49">
        <f t="shared" si="28"/>
        <v>50000</v>
      </c>
      <c r="Y199" s="41" t="s">
        <v>94</v>
      </c>
      <c r="Z199" s="35" t="s">
        <v>41</v>
      </c>
      <c r="AA199" s="7" t="e">
        <f>+X199*#REF!</f>
        <v>#REF!</v>
      </c>
      <c r="AC199" s="83">
        <f t="shared" si="23"/>
        <v>50000</v>
      </c>
    </row>
    <row r="200" spans="1:29" ht="12.75" x14ac:dyDescent="0.2">
      <c r="A200" s="40" t="s">
        <v>5</v>
      </c>
      <c r="B200" s="2" t="s">
        <v>41</v>
      </c>
      <c r="C200" s="24" t="s">
        <v>93</v>
      </c>
      <c r="D200" s="10">
        <v>72</v>
      </c>
      <c r="E200" s="6">
        <v>0.2</v>
      </c>
      <c r="F200" s="65">
        <v>1.99</v>
      </c>
      <c r="G200" s="65">
        <f t="shared" si="22"/>
        <v>157.68</v>
      </c>
      <c r="H200" s="4" t="s">
        <v>8</v>
      </c>
      <c r="I200" s="5"/>
      <c r="J200" s="11"/>
      <c r="K200" s="11">
        <f t="shared" si="29"/>
        <v>0</v>
      </c>
      <c r="L200" s="11"/>
      <c r="M200" s="11"/>
      <c r="N200" s="11"/>
      <c r="O200" s="11"/>
      <c r="P200" s="11">
        <v>5000</v>
      </c>
      <c r="Q200" s="11"/>
      <c r="R200" s="11">
        <v>5000</v>
      </c>
      <c r="S200" s="11"/>
      <c r="T200" s="11">
        <v>5000</v>
      </c>
      <c r="U200" s="11"/>
      <c r="V200" s="11">
        <v>5000</v>
      </c>
      <c r="W200" s="51"/>
      <c r="X200" s="49">
        <f t="shared" si="28"/>
        <v>20000</v>
      </c>
      <c r="Y200" s="41" t="s">
        <v>94</v>
      </c>
      <c r="Z200" s="35" t="s">
        <v>41</v>
      </c>
      <c r="AA200" s="7">
        <f>+X200*F200</f>
        <v>39800</v>
      </c>
      <c r="AC200" s="83">
        <f t="shared" si="23"/>
        <v>20000</v>
      </c>
    </row>
    <row r="201" spans="1:29" ht="12.75" x14ac:dyDescent="0.2">
      <c r="A201" s="40" t="s">
        <v>5</v>
      </c>
      <c r="B201" s="1" t="s">
        <v>41</v>
      </c>
      <c r="C201" s="19" t="s">
        <v>159</v>
      </c>
      <c r="D201" s="1">
        <v>72</v>
      </c>
      <c r="E201" s="25"/>
      <c r="F201" s="65">
        <v>1.5</v>
      </c>
      <c r="G201" s="65">
        <f t="shared" ref="G201:G209" si="30">IFERROR((D201*E201)+(D201*F201),0)</f>
        <v>108</v>
      </c>
      <c r="H201" s="1" t="s">
        <v>8</v>
      </c>
      <c r="I201" s="27"/>
      <c r="J201" s="27"/>
      <c r="K201" s="11">
        <f t="shared" si="29"/>
        <v>0</v>
      </c>
      <c r="L201" s="27"/>
      <c r="M201" s="27"/>
      <c r="N201" s="27">
        <v>0</v>
      </c>
      <c r="O201" s="27">
        <v>5000</v>
      </c>
      <c r="P201" s="27">
        <v>5000</v>
      </c>
      <c r="Q201" s="27">
        <v>5000</v>
      </c>
      <c r="R201" s="27">
        <v>5000</v>
      </c>
      <c r="S201" s="27">
        <v>5000</v>
      </c>
      <c r="T201" s="27">
        <v>5000</v>
      </c>
      <c r="U201" s="27">
        <v>5000</v>
      </c>
      <c r="V201" s="27">
        <v>5000</v>
      </c>
      <c r="W201" s="53">
        <v>5000</v>
      </c>
      <c r="X201" s="49">
        <f t="shared" si="28"/>
        <v>45000</v>
      </c>
      <c r="Y201" s="42"/>
      <c r="Z201" s="37" t="s">
        <v>41</v>
      </c>
      <c r="AA201" s="26">
        <f>+F201*X201</f>
        <v>67500</v>
      </c>
      <c r="AC201" s="83">
        <f t="shared" si="23"/>
        <v>45000</v>
      </c>
    </row>
    <row r="202" spans="1:29" ht="12.75" x14ac:dyDescent="0.2">
      <c r="A202" s="40" t="s">
        <v>5</v>
      </c>
      <c r="B202" s="1" t="s">
        <v>41</v>
      </c>
      <c r="C202" s="19" t="s">
        <v>160</v>
      </c>
      <c r="D202" s="1">
        <v>72</v>
      </c>
      <c r="E202" s="25"/>
      <c r="F202" s="65">
        <v>1.5</v>
      </c>
      <c r="G202" s="65">
        <f t="shared" si="30"/>
        <v>108</v>
      </c>
      <c r="H202" s="1" t="s">
        <v>8</v>
      </c>
      <c r="I202" s="27"/>
      <c r="J202" s="27"/>
      <c r="K202" s="11">
        <f t="shared" si="29"/>
        <v>0</v>
      </c>
      <c r="L202" s="27"/>
      <c r="M202" s="27"/>
      <c r="N202" s="27">
        <v>0</v>
      </c>
      <c r="O202" s="27">
        <v>5000</v>
      </c>
      <c r="P202" s="27">
        <v>5000</v>
      </c>
      <c r="Q202" s="27">
        <v>5000</v>
      </c>
      <c r="R202" s="27">
        <v>5000</v>
      </c>
      <c r="S202" s="27">
        <v>5000</v>
      </c>
      <c r="T202" s="27">
        <v>5000</v>
      </c>
      <c r="U202" s="27">
        <v>5000</v>
      </c>
      <c r="V202" s="27">
        <v>5000</v>
      </c>
      <c r="W202" s="53">
        <v>5000</v>
      </c>
      <c r="X202" s="49">
        <f t="shared" si="28"/>
        <v>45000</v>
      </c>
      <c r="Y202" s="42"/>
      <c r="Z202" s="37" t="s">
        <v>41</v>
      </c>
      <c r="AA202" s="26">
        <f>+F202*X202</f>
        <v>67500</v>
      </c>
      <c r="AC202" s="83">
        <f t="shared" ref="AC202:AC209" si="31">SUM(K202:W202)</f>
        <v>45000</v>
      </c>
    </row>
    <row r="203" spans="1:29" ht="12.75" x14ac:dyDescent="0.2">
      <c r="A203" s="40" t="s">
        <v>5</v>
      </c>
      <c r="B203" s="1" t="s">
        <v>41</v>
      </c>
      <c r="C203" s="19" t="s">
        <v>160</v>
      </c>
      <c r="D203" s="1" t="s">
        <v>26</v>
      </c>
      <c r="E203" s="25"/>
      <c r="F203" s="65">
        <v>0.8</v>
      </c>
      <c r="G203" s="65">
        <f t="shared" si="30"/>
        <v>0</v>
      </c>
      <c r="H203" s="1" t="s">
        <v>8</v>
      </c>
      <c r="I203" s="27"/>
      <c r="J203" s="27"/>
      <c r="K203" s="11">
        <f t="shared" si="29"/>
        <v>0</v>
      </c>
      <c r="L203" s="27"/>
      <c r="M203" s="27"/>
      <c r="N203" s="27">
        <v>0</v>
      </c>
      <c r="O203" s="27">
        <v>5000</v>
      </c>
      <c r="P203" s="27">
        <v>5000</v>
      </c>
      <c r="Q203" s="27">
        <v>5000</v>
      </c>
      <c r="R203" s="27">
        <v>5000</v>
      </c>
      <c r="S203" s="27">
        <v>5000</v>
      </c>
      <c r="T203" s="27">
        <v>5000</v>
      </c>
      <c r="U203" s="27">
        <v>5000</v>
      </c>
      <c r="V203" s="27">
        <v>5000</v>
      </c>
      <c r="W203" s="53">
        <v>5000</v>
      </c>
      <c r="X203" s="49">
        <f t="shared" si="28"/>
        <v>45000</v>
      </c>
      <c r="Y203" s="42"/>
      <c r="Z203" s="37" t="s">
        <v>41</v>
      </c>
      <c r="AA203" s="7" t="e">
        <f>+X203*#REF!</f>
        <v>#REF!</v>
      </c>
      <c r="AC203" s="83">
        <f t="shared" si="31"/>
        <v>45000</v>
      </c>
    </row>
    <row r="204" spans="1:29" ht="12.75" x14ac:dyDescent="0.2">
      <c r="A204" s="40" t="s">
        <v>5</v>
      </c>
      <c r="B204" s="2" t="s">
        <v>95</v>
      </c>
      <c r="C204" s="9" t="s">
        <v>96</v>
      </c>
      <c r="D204" s="10">
        <v>72</v>
      </c>
      <c r="E204" s="6"/>
      <c r="F204" s="65">
        <v>2.2599999999999998</v>
      </c>
      <c r="G204" s="65">
        <f t="shared" si="30"/>
        <v>162.71999999999997</v>
      </c>
      <c r="H204" s="4" t="s">
        <v>8</v>
      </c>
      <c r="I204" s="5"/>
      <c r="J204" s="11"/>
      <c r="K204" s="11">
        <f t="shared" si="29"/>
        <v>0</v>
      </c>
      <c r="L204" s="78">
        <v>0</v>
      </c>
      <c r="M204" s="11">
        <v>0</v>
      </c>
      <c r="N204" s="11">
        <v>0</v>
      </c>
      <c r="O204" s="11">
        <v>0</v>
      </c>
      <c r="P204" s="11">
        <v>2808</v>
      </c>
      <c r="Q204" s="11">
        <v>2880</v>
      </c>
      <c r="R204" s="11">
        <v>1008</v>
      </c>
      <c r="S204" s="11">
        <v>2016</v>
      </c>
      <c r="T204" s="11">
        <v>1008</v>
      </c>
      <c r="U204" s="11">
        <v>2808</v>
      </c>
      <c r="V204" s="11">
        <v>1008</v>
      </c>
      <c r="W204" s="51">
        <v>0</v>
      </c>
      <c r="X204" s="49">
        <f t="shared" si="28"/>
        <v>13536</v>
      </c>
      <c r="Y204" s="41" t="s">
        <v>46</v>
      </c>
      <c r="Z204" s="35" t="s">
        <v>95</v>
      </c>
      <c r="AA204" s="7">
        <f>+X204*F204</f>
        <v>30591.359999999997</v>
      </c>
      <c r="AC204" s="83">
        <f t="shared" si="31"/>
        <v>13536</v>
      </c>
    </row>
    <row r="205" spans="1:29" ht="12.75" x14ac:dyDescent="0.2">
      <c r="A205" s="40" t="s">
        <v>5</v>
      </c>
      <c r="B205" s="1" t="s">
        <v>95</v>
      </c>
      <c r="C205" s="19" t="s">
        <v>161</v>
      </c>
      <c r="D205" s="1">
        <v>72</v>
      </c>
      <c r="E205" s="25"/>
      <c r="F205" s="65">
        <v>1.96</v>
      </c>
      <c r="G205" s="65">
        <f t="shared" si="30"/>
        <v>141.12</v>
      </c>
      <c r="H205" s="1" t="s">
        <v>103</v>
      </c>
      <c r="I205" s="27"/>
      <c r="J205" s="27"/>
      <c r="K205" s="82">
        <f t="shared" si="29"/>
        <v>0</v>
      </c>
      <c r="L205" s="29"/>
      <c r="M205" s="82">
        <f>'[1]MGN Liner Weekly Avail - 16 wks'!C292</f>
        <v>0</v>
      </c>
      <c r="N205" s="82">
        <f>'[1]MGN Liner Weekly Avail - 16 wks'!D292+'[1]MGN Liner Weekly Avail - 16 wks'!E292</f>
        <v>0</v>
      </c>
      <c r="O205" s="82">
        <f>'[1]MGN Liner Weekly Avail - 16 wks'!F292+'[1]MGN Liner Weekly Avail - 16 wks'!G292+'[1]MGN Liner Weekly Avail - 16 wks'!H292</f>
        <v>0</v>
      </c>
      <c r="P205" s="82">
        <f>'[1]MGN Liner Weekly Avail - 16 wks'!I292+'[1]MGN Liner Weekly Avail - 16 wks'!J292+'[1]MGN Liner Weekly Avail - 16 wks'!K292</f>
        <v>0</v>
      </c>
      <c r="Q205" s="82">
        <f>'[1]MGN Liner Weekly Avail - 16 wks'!L292+'[1]MGN Liner Weekly Avail - 16 wks'!M292</f>
        <v>0</v>
      </c>
      <c r="R205" s="82">
        <f>'[1]MGN Liner Weekly Avail - 16 wks'!N292+'[1]MGN Liner Weekly Avail - 16 wks'!O292+'[1]MGN Liner Weekly Avail - 16 wks'!P292</f>
        <v>868</v>
      </c>
      <c r="S205" s="82">
        <f>'[1]MGN Liner Weekly Avail - 16 wks'!Q292+'[1]MGN Liner Weekly Avail - 16 wks'!R292</f>
        <v>0</v>
      </c>
      <c r="T205" s="82">
        <f>'[1]MGN Liner Weekly Avail - 16 wks'!S292+'[1]MGN Liner Weekly Avail - 16 wks'!T292</f>
        <v>0</v>
      </c>
      <c r="U205" s="82">
        <v>8000</v>
      </c>
      <c r="V205" s="82">
        <f>'[1]MGN Liner Weekly Avail - 16 wks'!W292+'[1]MGN Liner Weekly Avail - 16 wks'!X292</f>
        <v>0</v>
      </c>
      <c r="W205" s="84">
        <f>'[1]MGN Liner Weekly Avail - 16 wks'!Y292+'[1]MGN Liner Weekly Avail - 16 wks'!Z292+'[1]MGN Liner Weekly Avail - 16 wks'!AA292</f>
        <v>0</v>
      </c>
      <c r="X205" s="49">
        <f t="shared" si="28"/>
        <v>8868</v>
      </c>
      <c r="Y205" s="42"/>
      <c r="Z205" s="37" t="s">
        <v>95</v>
      </c>
      <c r="AA205" s="26">
        <f>+F205*X205</f>
        <v>17381.28</v>
      </c>
      <c r="AC205" s="83">
        <f t="shared" si="31"/>
        <v>8868</v>
      </c>
    </row>
    <row r="206" spans="1:29" ht="12.75" x14ac:dyDescent="0.2">
      <c r="A206" s="40" t="s">
        <v>5</v>
      </c>
      <c r="B206" s="2" t="s">
        <v>95</v>
      </c>
      <c r="C206" s="9" t="s">
        <v>97</v>
      </c>
      <c r="D206" s="10">
        <v>72</v>
      </c>
      <c r="E206" s="25"/>
      <c r="F206" s="65">
        <v>1.96</v>
      </c>
      <c r="G206" s="65">
        <f t="shared" si="30"/>
        <v>141.12</v>
      </c>
      <c r="H206" s="4" t="s">
        <v>8</v>
      </c>
      <c r="I206" s="5"/>
      <c r="J206" s="11"/>
      <c r="K206" s="11">
        <f t="shared" si="29"/>
        <v>0</v>
      </c>
      <c r="L206" s="78">
        <v>0</v>
      </c>
      <c r="M206" s="11">
        <v>1512</v>
      </c>
      <c r="N206" s="11">
        <v>1512</v>
      </c>
      <c r="O206" s="11">
        <v>16056</v>
      </c>
      <c r="P206" s="11">
        <v>8568</v>
      </c>
      <c r="Q206" s="11">
        <v>12060</v>
      </c>
      <c r="R206" s="11">
        <v>0</v>
      </c>
      <c r="S206" s="11">
        <v>9432</v>
      </c>
      <c r="T206" s="11">
        <v>18864</v>
      </c>
      <c r="U206" s="11">
        <v>14436</v>
      </c>
      <c r="V206" s="11">
        <v>576</v>
      </c>
      <c r="W206" s="51">
        <v>1152</v>
      </c>
      <c r="X206" s="49">
        <f t="shared" si="28"/>
        <v>84168</v>
      </c>
      <c r="Y206" s="41" t="s">
        <v>98</v>
      </c>
      <c r="Z206" s="35" t="s">
        <v>95</v>
      </c>
      <c r="AA206" s="7">
        <f>+X206*F206</f>
        <v>164969.28</v>
      </c>
      <c r="AC206" s="83">
        <f t="shared" si="31"/>
        <v>84168</v>
      </c>
    </row>
    <row r="207" spans="1:29" ht="12.75" x14ac:dyDescent="0.2">
      <c r="A207" s="40" t="s">
        <v>5</v>
      </c>
      <c r="B207" s="2" t="s">
        <v>95</v>
      </c>
      <c r="C207" s="9" t="s">
        <v>99</v>
      </c>
      <c r="D207" s="10">
        <v>72</v>
      </c>
      <c r="E207" s="25">
        <v>0.55000000000000004</v>
      </c>
      <c r="F207" s="65">
        <v>1.65</v>
      </c>
      <c r="G207" s="65">
        <f t="shared" si="30"/>
        <v>158.4</v>
      </c>
      <c r="H207" s="4" t="s">
        <v>8</v>
      </c>
      <c r="I207" s="5"/>
      <c r="J207" s="11"/>
      <c r="K207" s="11">
        <v>1008</v>
      </c>
      <c r="L207" s="78">
        <v>0</v>
      </c>
      <c r="M207" s="11">
        <v>3024</v>
      </c>
      <c r="N207" s="11">
        <v>5040</v>
      </c>
      <c r="O207" s="11">
        <v>4680</v>
      </c>
      <c r="P207" s="11">
        <v>3528</v>
      </c>
      <c r="Q207" s="11">
        <v>3024</v>
      </c>
      <c r="R207" s="11">
        <v>3024</v>
      </c>
      <c r="S207" s="11">
        <v>3024</v>
      </c>
      <c r="T207" s="11">
        <v>3024</v>
      </c>
      <c r="U207" s="11">
        <v>3024</v>
      </c>
      <c r="V207" s="11">
        <v>0</v>
      </c>
      <c r="W207" s="51">
        <v>0</v>
      </c>
      <c r="X207" s="49">
        <f t="shared" si="28"/>
        <v>32400</v>
      </c>
      <c r="Y207" s="41" t="s">
        <v>100</v>
      </c>
      <c r="Z207" s="35" t="s">
        <v>95</v>
      </c>
      <c r="AA207" s="7">
        <f>+X207*F207</f>
        <v>53460</v>
      </c>
      <c r="AC207" s="83">
        <f t="shared" si="31"/>
        <v>32400</v>
      </c>
    </row>
    <row r="208" spans="1:29" ht="12.75" x14ac:dyDescent="0.2">
      <c r="A208" s="40" t="s">
        <v>5</v>
      </c>
      <c r="B208" s="2" t="s">
        <v>95</v>
      </c>
      <c r="C208" s="9" t="s">
        <v>99</v>
      </c>
      <c r="D208" s="10" t="s">
        <v>26</v>
      </c>
      <c r="E208" s="25">
        <v>0.55000000000000004</v>
      </c>
      <c r="F208" s="65">
        <v>0.95</v>
      </c>
      <c r="G208" s="65">
        <f t="shared" si="30"/>
        <v>0</v>
      </c>
      <c r="H208" s="4" t="s">
        <v>8</v>
      </c>
      <c r="I208" s="5"/>
      <c r="J208" s="11">
        <v>2000</v>
      </c>
      <c r="K208" s="11">
        <f>J208</f>
        <v>2000</v>
      </c>
      <c r="L208" s="82"/>
      <c r="M208" s="11"/>
      <c r="N208" s="11"/>
      <c r="O208" s="11"/>
      <c r="P208" s="11"/>
      <c r="Q208" s="11"/>
      <c r="R208" s="11"/>
      <c r="S208" s="11"/>
      <c r="T208" s="11"/>
      <c r="U208" s="11"/>
      <c r="V208" s="11"/>
      <c r="W208" s="51"/>
      <c r="X208" s="49">
        <f t="shared" si="28"/>
        <v>4000</v>
      </c>
      <c r="Y208" s="44" t="s">
        <v>101</v>
      </c>
      <c r="Z208" s="39" t="s">
        <v>95</v>
      </c>
      <c r="AA208" s="7">
        <f>+X208*F208</f>
        <v>3800</v>
      </c>
      <c r="AC208" s="83">
        <f t="shared" si="31"/>
        <v>2000</v>
      </c>
    </row>
    <row r="209" spans="1:29" ht="13.5" thickBot="1" x14ac:dyDescent="0.25">
      <c r="A209" s="54" t="s">
        <v>5</v>
      </c>
      <c r="B209" s="55" t="s">
        <v>95</v>
      </c>
      <c r="C209" s="56" t="s">
        <v>102</v>
      </c>
      <c r="D209" s="57">
        <v>72</v>
      </c>
      <c r="E209" s="58"/>
      <c r="F209" s="66">
        <v>2.15</v>
      </c>
      <c r="G209" s="66">
        <f t="shared" si="30"/>
        <v>154.79999999999998</v>
      </c>
      <c r="H209" s="59" t="s">
        <v>8</v>
      </c>
      <c r="I209" s="60"/>
      <c r="J209" s="61"/>
      <c r="K209" s="61">
        <v>5040</v>
      </c>
      <c r="L209" s="81">
        <v>0</v>
      </c>
      <c r="M209" s="61">
        <v>0</v>
      </c>
      <c r="N209" s="61">
        <v>10800</v>
      </c>
      <c r="O209" s="61">
        <v>10800</v>
      </c>
      <c r="P209" s="61">
        <v>7704</v>
      </c>
      <c r="Q209" s="61">
        <v>7200</v>
      </c>
      <c r="R209" s="61">
        <v>7200</v>
      </c>
      <c r="S209" s="61">
        <v>3960</v>
      </c>
      <c r="T209" s="61">
        <v>7200</v>
      </c>
      <c r="U209" s="61">
        <v>7200</v>
      </c>
      <c r="V209" s="61">
        <v>6408</v>
      </c>
      <c r="W209" s="62">
        <v>3168</v>
      </c>
      <c r="X209" s="50">
        <f t="shared" si="28"/>
        <v>76680</v>
      </c>
      <c r="Y209" s="46" t="s">
        <v>98</v>
      </c>
      <c r="Z209" s="47" t="s">
        <v>95</v>
      </c>
      <c r="AA209" s="48">
        <f>+X209*F209</f>
        <v>164862</v>
      </c>
      <c r="AC209" s="83">
        <f t="shared" si="31"/>
        <v>76680</v>
      </c>
    </row>
  </sheetData>
  <autoFilter ref="A9:WWH209" xr:uid="{69FD4ECF-EFF1-4066-AC41-4391B502E190}"/>
  <hyperlinks>
    <hyperlink ref="B7" r:id="rId1" xr:uid="{DF4ADA8D-84E7-44E0-8562-5BEC7C647B59}"/>
  </hyperlinks>
  <pageMargins left="0" right="0" top="0.25" bottom="0.25" header="0.3" footer="0.3"/>
  <pageSetup scale="84"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MGN Liner Availability 12-18-25</vt:lpstr>
      <vt:lpstr>'MGN Liner Availability 12-18-25'!Print_Area</vt:lpstr>
      <vt:lpstr>'MGN Liner Availability 12-18-25'!Print_Titles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Jerrin Victor</dc:creator>
  <cp:lastModifiedBy>Linda Mooers</cp:lastModifiedBy>
  <cp:lastPrinted>2025-12-17T23:20:02Z</cp:lastPrinted>
  <dcterms:created xsi:type="dcterms:W3CDTF">2025-12-02T18:31:33Z</dcterms:created>
  <dcterms:modified xsi:type="dcterms:W3CDTF">2025-12-29T18:48:27Z</dcterms:modified>
</cp:coreProperties>
</file>